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2_1 Priprava VZ 2022\NVZ\WIM Vysokorychlostní vážení Velké Meziříčí\2 ZD a Profil\"/>
    </mc:Choice>
  </mc:AlternateContent>
  <bookViews>
    <workbookView xWindow="0" yWindow="0" windowWidth="28800" windowHeight="11700" firstSheet="1" activeTab="1"/>
  </bookViews>
  <sheets>
    <sheet name="Rekapitulace stavby" sheetId="1" state="veryHidden" r:id="rId1"/>
    <sheet name="SO 401 - Vážní stanoviště..." sheetId="2" r:id="rId2"/>
  </sheets>
  <definedNames>
    <definedName name="_xlnm._FilterDatabase" localSheetId="1" hidden="1">'SO 401 - Vážní stanoviště...'!$C$131:$K$221</definedName>
    <definedName name="_xlnm.Print_Titles" localSheetId="0">'Rekapitulace stavby'!$92:$92</definedName>
    <definedName name="_xlnm.Print_Titles" localSheetId="1">'SO 401 - Vážní stanoviště...'!$131:$131</definedName>
    <definedName name="_xlnm.Print_Area" localSheetId="0">'Rekapitulace stavby'!$D$4:$AO$76,'Rekapitulace stavby'!$C$82:$AQ$96</definedName>
    <definedName name="_xlnm.Print_Area" localSheetId="1">'SO 401 - Vážní stanoviště...'!$C$4:$J$76,'SO 401 - Vážní stanoviště...'!$C$119:$J$221</definedName>
  </definedNames>
  <calcPr calcId="162913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 s="1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F126" i="2"/>
  <c r="E124" i="2"/>
  <c r="BI111" i="2"/>
  <c r="BH111" i="2"/>
  <c r="BG111" i="2"/>
  <c r="BF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F89" i="2"/>
  <c r="E87" i="2"/>
  <c r="J24" i="2"/>
  <c r="E24" i="2"/>
  <c r="J129" i="2" s="1"/>
  <c r="J23" i="2"/>
  <c r="J21" i="2"/>
  <c r="E21" i="2"/>
  <c r="J128" i="2" s="1"/>
  <c r="J20" i="2"/>
  <c r="J18" i="2"/>
  <c r="E18" i="2"/>
  <c r="F92" i="2" s="1"/>
  <c r="J17" i="2"/>
  <c r="J15" i="2"/>
  <c r="E15" i="2"/>
  <c r="F128" i="2" s="1"/>
  <c r="J14" i="2"/>
  <c r="J12" i="2"/>
  <c r="J126" i="2"/>
  <c r="E7" i="2"/>
  <c r="E85" i="2"/>
  <c r="AS94" i="1"/>
  <c r="L90" i="1"/>
  <c r="AM90" i="1"/>
  <c r="AM89" i="1"/>
  <c r="L89" i="1"/>
  <c r="AM87" i="1"/>
  <c r="L87" i="1"/>
  <c r="L85" i="1"/>
  <c r="L84" i="1"/>
  <c r="BK154" i="2"/>
  <c r="BK213" i="2"/>
  <c r="J196" i="2"/>
  <c r="BK135" i="2"/>
  <c r="J215" i="2"/>
  <c r="J182" i="2"/>
  <c r="BK143" i="2"/>
  <c r="J160" i="2"/>
  <c r="J204" i="2"/>
  <c r="J143" i="2"/>
  <c r="J162" i="2"/>
  <c r="BK198" i="2"/>
  <c r="BK148" i="2"/>
  <c r="BK220" i="2"/>
  <c r="BK218" i="2"/>
  <c r="J218" i="2"/>
  <c r="J138" i="2"/>
  <c r="J194" i="2"/>
  <c r="J148" i="2"/>
  <c r="BK170" i="2"/>
  <c r="J213" i="2"/>
  <c r="BK138" i="2"/>
  <c r="J198" i="2"/>
  <c r="J180" i="2"/>
  <c r="J164" i="2"/>
  <c r="J200" i="2"/>
  <c r="BK164" i="2"/>
  <c r="BK215" i="2"/>
  <c r="J141" i="2"/>
  <c r="BK141" i="2"/>
  <c r="J202" i="2"/>
  <c r="BK162" i="2"/>
  <c r="BK204" i="2"/>
  <c r="BK209" i="2"/>
  <c r="BK160" i="2"/>
  <c r="BK192" i="2"/>
  <c r="BK182" i="2"/>
  <c r="J209" i="2"/>
  <c r="BK202" i="2"/>
  <c r="J220" i="2"/>
  <c r="J206" i="2"/>
  <c r="J154" i="2"/>
  <c r="BK200" i="2"/>
  <c r="J170" i="2"/>
  <c r="BK206" i="2"/>
  <c r="BK194" i="2"/>
  <c r="J192" i="2"/>
  <c r="BK196" i="2"/>
  <c r="BK180" i="2"/>
  <c r="J135" i="2"/>
  <c r="T134" i="2" l="1"/>
  <c r="P134" i="2"/>
  <c r="P169" i="2"/>
  <c r="R134" i="2"/>
  <c r="R169" i="2"/>
  <c r="BK134" i="2"/>
  <c r="J134" i="2"/>
  <c r="J98" i="2" s="1"/>
  <c r="BK169" i="2"/>
  <c r="J169" i="2" s="1"/>
  <c r="J99" i="2" s="1"/>
  <c r="T169" i="2"/>
  <c r="BK208" i="2"/>
  <c r="J208" i="2"/>
  <c r="J100" i="2"/>
  <c r="P208" i="2"/>
  <c r="R208" i="2"/>
  <c r="T208" i="2"/>
  <c r="BK217" i="2"/>
  <c r="J217" i="2" s="1"/>
  <c r="J102" i="2" s="1"/>
  <c r="P217" i="2"/>
  <c r="P216" i="2"/>
  <c r="R217" i="2"/>
  <c r="R216" i="2" s="1"/>
  <c r="T217" i="2"/>
  <c r="T216" i="2"/>
  <c r="F36" i="2"/>
  <c r="BA95" i="1" s="1"/>
  <c r="BA94" i="1" s="1"/>
  <c r="AW94" i="1" s="1"/>
  <c r="AK30" i="1" s="1"/>
  <c r="F37" i="2"/>
  <c r="BB95" i="1" s="1"/>
  <c r="BB94" i="1" s="1"/>
  <c r="AX94" i="1" s="1"/>
  <c r="F38" i="2"/>
  <c r="BC95" i="1"/>
  <c r="BC94" i="1"/>
  <c r="W32" i="1" s="1"/>
  <c r="F39" i="2"/>
  <c r="BD95" i="1" s="1"/>
  <c r="BD94" i="1" s="1"/>
  <c r="W33" i="1" s="1"/>
  <c r="J36" i="2"/>
  <c r="AW95" i="1"/>
  <c r="J89" i="2"/>
  <c r="BE141" i="2"/>
  <c r="BE198" i="2"/>
  <c r="BE154" i="2"/>
  <c r="BE170" i="2"/>
  <c r="BE196" i="2"/>
  <c r="BE206" i="2"/>
  <c r="J91" i="2"/>
  <c r="E122" i="2"/>
  <c r="BE160" i="2"/>
  <c r="BE192" i="2"/>
  <c r="BE200" i="2"/>
  <c r="BE204" i="2"/>
  <c r="BE215" i="2"/>
  <c r="F91" i="2"/>
  <c r="F129" i="2"/>
  <c r="BE143" i="2"/>
  <c r="BE148" i="2"/>
  <c r="BE162" i="2"/>
  <c r="BE194" i="2"/>
  <c r="BE135" i="2"/>
  <c r="BE202" i="2"/>
  <c r="BE218" i="2"/>
  <c r="J92" i="2"/>
  <c r="BE138" i="2"/>
  <c r="BE164" i="2"/>
  <c r="BE180" i="2"/>
  <c r="BE182" i="2"/>
  <c r="BE209" i="2"/>
  <c r="BE213" i="2"/>
  <c r="BE220" i="2"/>
  <c r="R133" i="2" l="1"/>
  <c r="R132" i="2"/>
  <c r="P133" i="2"/>
  <c r="P132" i="2"/>
  <c r="AU95" i="1"/>
  <c r="AU94" i="1"/>
  <c r="T133" i="2"/>
  <c r="T132" i="2" s="1"/>
  <c r="BK133" i="2"/>
  <c r="BK216" i="2"/>
  <c r="BK132" i="2" s="1"/>
  <c r="J132" i="2" s="1"/>
  <c r="J96" i="2" s="1"/>
  <c r="J30" i="2" s="1"/>
  <c r="J111" i="2" s="1"/>
  <c r="BE111" i="2" s="1"/>
  <c r="W30" i="1"/>
  <c r="AY94" i="1"/>
  <c r="W31" i="1"/>
  <c r="F35" i="2" l="1"/>
  <c r="AZ95" i="1" s="1"/>
  <c r="AZ94" i="1" s="1"/>
  <c r="W29" i="1" s="1"/>
  <c r="J35" i="2"/>
  <c r="AV95" i="1" s="1"/>
  <c r="AT95" i="1" s="1"/>
  <c r="J216" i="2"/>
  <c r="J101" i="2" s="1"/>
  <c r="J105" i="2"/>
  <c r="J113" i="2" s="1"/>
  <c r="J133" i="2"/>
  <c r="J97" i="2"/>
  <c r="J31" i="2"/>
  <c r="J32" i="2" s="1"/>
  <c r="AG95" i="1" s="1"/>
  <c r="AG94" i="1" s="1"/>
  <c r="AK26" i="1" s="1"/>
  <c r="AV94" i="1" l="1"/>
  <c r="AK29" i="1" s="1"/>
  <c r="AN95" i="1"/>
  <c r="J41" i="2"/>
  <c r="AT94" i="1"/>
  <c r="AN94" i="1"/>
  <c r="AK35" i="1"/>
</calcChain>
</file>

<file path=xl/sharedStrings.xml><?xml version="1.0" encoding="utf-8"?>
<sst xmlns="http://schemas.openxmlformats.org/spreadsheetml/2006/main" count="1188" uniqueCount="280">
  <si>
    <t>Export Komplet</t>
  </si>
  <si>
    <t/>
  </si>
  <si>
    <t>2.0</t>
  </si>
  <si>
    <t>False</t>
  </si>
  <si>
    <t>{c80840cd-1b9f-47ee-a847-394e1b2752d9}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</si>
  <si>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</si>
  <si>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</si>
  <si>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</si>
  <si>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</si>
  <si>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</si>
  <si>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</si>
  <si>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</si>
  <si>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</si>
  <si>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</si>
  <si>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</si>
  <si>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</si>
  <si>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</si>
  <si>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Velké Meziřičí - WIM obnova vážního systému</t>
  </si>
  <si>
    <t>0,1</t>
  </si>
  <si>
    <t>KSO:</t>
  </si>
  <si>
    <t>822 25</t>
  </si>
  <si>
    <t>CC-CZ:</t>
  </si>
  <si>
    <t>21129</t>
  </si>
  <si>
    <t>1</t>
  </si>
  <si>
    <t>Místo:</t>
  </si>
  <si>
    <t xml:space="preserve"> </t>
  </si>
  <si>
    <t>Datum:</t>
  </si>
  <si>
    <t>13. 2. 2020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</si>
  <si>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</si>
  <si>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</si>
  <si>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</si>
  <si>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</si>
  <si>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</si>
  <si>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</si>
  <si>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</si>
  <si>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</si>
  <si>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</si>
  <si>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</si>
  <si>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</si>
  <si>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</si>
  <si>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</si>
  <si>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</si>
  <si>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</si>
  <si>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</si>
  <si>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</si>
  <si>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</si>
  <si>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</si>
  <si>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</si>
  <si>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</si>
  <si>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</si>
  <si>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</si>
  <si>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</si>
  <si>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</si>
  <si>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</si>
  <si>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</si>
  <si>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</si>
  <si>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</si>
  <si>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</si>
  <si>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</si>
  <si>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</si>
  <si>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</si>
  <si>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</si>
  <si>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</si>
  <si>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</si>
  <si>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</si>
  <si>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</si>
  <si>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</si>
  <si>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</si>
  <si>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</si>
  <si>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</si>
  <si>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</si>
  <si>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</si>
  <si>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</si>
  <si>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</si>
  <si>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</si>
  <si>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</si>
  <si>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</si>
  <si>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</si>
  <si>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</si>
  <si>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</si>
  <si>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</si>
  <si>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</si>
  <si>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</si>
  <si>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</si>
  <si>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401</t>
  </si>
  <si>
    <t>Vážní stanoviště - realizace</t>
  </si>
  <si>
    <t>PRO</t>
  </si>
  <si>
    <t>{ab190d81-6e3b-47d7-a4da-ebaf6ce77f66}</t>
  </si>
  <si>
    <t>2</t>
  </si>
  <si>
    <t>KRYCÍ LIST SOUPISU PRACÍ</t>
  </si>
  <si>
    <t>Objekt:</t>
  </si>
  <si>
    <t>SO 401 - Vážní stanoviště - realizace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</si>
  <si>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</si>
  <si>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</si>
  <si>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</si>
  <si>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</si>
  <si>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</si>
  <si>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</si>
  <si>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</si>
  <si>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</si>
  <si>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02 - Senzory a smyčky - dodávka</t>
  </si>
  <si>
    <t xml:space="preserve">    03 - KAMERY</t>
  </si>
  <si>
    <t xml:space="preserve">    O01 - Ostatní</t>
  </si>
  <si>
    <t>OST - Ostatní</t>
  </si>
  <si>
    <t xml:space="preserve">    05 - SLUŽBY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</si>
  <si>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</si>
  <si>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</si>
  <si>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</si>
  <si>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</si>
  <si>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</si>
  <si>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</si>
  <si>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</si>
  <si>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</si>
  <si>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</si>
  <si>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</si>
  <si>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</si>
  <si>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</si>
  <si>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</si>
  <si>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</si>
  <si>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</si>
  <si>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</si>
  <si>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</si>
  <si>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</si>
  <si>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</si>
  <si>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</si>
  <si>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</si>
  <si>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</si>
  <si>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</si>
  <si>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</si>
  <si>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</si>
  <si>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</si>
  <si>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02</t>
  </si>
  <si>
    <t>Senzory a smyčky - dodávka</t>
  </si>
  <si>
    <t>M</t>
  </si>
  <si>
    <t>SEN1</t>
  </si>
  <si>
    <t>WIM Lineas quartz senzor - třída I., 1,75m; 40 m kabel</t>
  </si>
  <si>
    <t>ks</t>
  </si>
  <si>
    <t>32</t>
  </si>
  <si>
    <t>16</t>
  </si>
  <si>
    <t>531983802</t>
  </si>
  <si>
    <t>P</t>
  </si>
  <si>
    <t>Poznámka k položce:_x000D_
Lineas WIM sensor l = 1,75 m, včetně 40 m přívodní kabel s BNC konektorem</t>
  </si>
  <si>
    <t>VV</t>
  </si>
  <si>
    <t>"délka senzoru 1,75m, délka kabelu 40m, nábojový výstup, záruka 48 měsíců"6</t>
  </si>
  <si>
    <t>SEN2</t>
  </si>
  <si>
    <t>WIM Lineas quartz senzor  - třída I. 1,75m; 100 m kabel</t>
  </si>
  <si>
    <t>1589579534</t>
  </si>
  <si>
    <t>Poznámka k položce:_x000D_
_x000D_
 Lineas WIM sensor l = 1,75 m, včetně 100 m přívodní kabel s BNC konektorem</t>
  </si>
  <si>
    <t>"délka senzoru 1,75m, délka kabelu 100m, nábojový výstup, záruka 48 měsíců"6</t>
  </si>
  <si>
    <t>3</t>
  </si>
  <si>
    <t>SEN11</t>
  </si>
  <si>
    <t>WIM quartz senzor  - třída II. 2,75m; 50 m kabel</t>
  </si>
  <si>
    <t>1720730333</t>
  </si>
  <si>
    <t>"délka senzoru 2,75m, délka kabelu 50m, třída II., nábojový výstup" 2*2</t>
  </si>
  <si>
    <t>4</t>
  </si>
  <si>
    <t>WIM1</t>
  </si>
  <si>
    <t>Nabojový zesilovač  Lineas WIM senzor - 8-mi kanálový</t>
  </si>
  <si>
    <t>-1182719558</t>
  </si>
  <si>
    <t>kanály: 8</t>
  </si>
  <si>
    <t>rozsah měření: 60 000 pC</t>
  </si>
  <si>
    <t>nábojový vstup</t>
  </si>
  <si>
    <t>5</t>
  </si>
  <si>
    <t>WIM2</t>
  </si>
  <si>
    <t>Nabojový zesilovač  Lineas WIM senzor - 4-mi kanálový</t>
  </si>
  <si>
    <t>-1579553872</t>
  </si>
  <si>
    <t xml:space="preserve">Poznámka k položce:_x000D_
_x000D_
</t>
  </si>
  <si>
    <t>kanály: 4</t>
  </si>
  <si>
    <t>6</t>
  </si>
  <si>
    <t>WIM11</t>
  </si>
  <si>
    <t>Nabojový zesilovač  WIM senzor pro senzory třídy II. - 4 kanálový</t>
  </si>
  <si>
    <t>1564953417</t>
  </si>
  <si>
    <t>7</t>
  </si>
  <si>
    <t>ZH01</t>
  </si>
  <si>
    <t>Zálivková hmota pro quartz senzory (bal. 10kg)</t>
  </si>
  <si>
    <t>-1447903735</t>
  </si>
  <si>
    <t>"celkem zálivky 24x10kg - pro instalací v teplotním rozmezí 10-50stC)"24</t>
  </si>
  <si>
    <t>8</t>
  </si>
  <si>
    <t>ZH02</t>
  </si>
  <si>
    <t>Zálivková hmota PU 200 - polyurethan - zimní</t>
  </si>
  <si>
    <t>-1481693066</t>
  </si>
  <si>
    <t>"zálivkoví hmota pro senzory piezo třídy II. - pro instalací v zimním období)"8</t>
  </si>
  <si>
    <t>9</t>
  </si>
  <si>
    <t>M001</t>
  </si>
  <si>
    <t>Indukční smyčka řezaná</t>
  </si>
  <si>
    <t>74479068</t>
  </si>
  <si>
    <t>Poznámka k položce:_x000D_
Elektromagnetická Indukční smyčka standardní konfigurace, sada připojovacích kabelů</t>
  </si>
  <si>
    <t>Indukční smyčka ve standardní konfiguraci</t>
  </si>
  <si>
    <t>kompletní sada pro 1 indukční smyčku</t>
  </si>
  <si>
    <t>2*3</t>
  </si>
  <si>
    <t>03</t>
  </si>
  <si>
    <t>KAMERY</t>
  </si>
  <si>
    <t>VD1</t>
  </si>
  <si>
    <t>Video-detekční systém - Kamera - detailová</t>
  </si>
  <si>
    <t>-1909344847</t>
  </si>
  <si>
    <t>detailová kamera pro čtení SPZ/RZ</t>
  </si>
  <si>
    <t>krytí min. IP66</t>
  </si>
  <si>
    <t>pracovní teplota -40 až +60 stC</t>
  </si>
  <si>
    <t>kom. rozhraní - 100 base ethernet</t>
  </si>
  <si>
    <t>automatická expozice</t>
  </si>
  <si>
    <t>rozlišení snímku 2Mpx</t>
  </si>
  <si>
    <t>stabilizace obrazu</t>
  </si>
  <si>
    <t>držák na trubkový portál</t>
  </si>
  <si>
    <t>11</t>
  </si>
  <si>
    <t>VD1_LIC</t>
  </si>
  <si>
    <t>Video-detekční systém - SW nové LPR-detailové</t>
  </si>
  <si>
    <t>-1264247006</t>
  </si>
  <si>
    <t>12</t>
  </si>
  <si>
    <t>VD2</t>
  </si>
  <si>
    <t>Video-detekční systém - Kamera - přehledová</t>
  </si>
  <si>
    <t>-1876413420</t>
  </si>
  <si>
    <t>boční snímkovací kamera - přehledová</t>
  </si>
  <si>
    <t>14</t>
  </si>
  <si>
    <t>VD3</t>
  </si>
  <si>
    <t>Video-detekční systém - Kamera - IR-přísvit</t>
  </si>
  <si>
    <t>-697405275</t>
  </si>
  <si>
    <t>"Infra přísvit"8</t>
  </si>
  <si>
    <t>VD_GPS</t>
  </si>
  <si>
    <t>Video-detekční systém - GPS</t>
  </si>
  <si>
    <t>-1298285692</t>
  </si>
  <si>
    <t>"GPS - pro určení přesného času"1</t>
  </si>
  <si>
    <t>VD_VP</t>
  </si>
  <si>
    <t>Video-detekční systém - vzdálený přístup</t>
  </si>
  <si>
    <t>-1283159330</t>
  </si>
  <si>
    <t>"vzdálený přístup k systému "24</t>
  </si>
  <si>
    <t>17</t>
  </si>
  <si>
    <t>VD_DISK</t>
  </si>
  <si>
    <t>Video-detekční systém - uložiště dat HW</t>
  </si>
  <si>
    <t>-1478881879</t>
  </si>
  <si>
    <t>"HW uložiště HDD a SSD"4+2</t>
  </si>
  <si>
    <t>18</t>
  </si>
  <si>
    <t>VD_ost</t>
  </si>
  <si>
    <t>Video-detekční systém -spojovací materiál</t>
  </si>
  <si>
    <t>-646029692</t>
  </si>
  <si>
    <t>"celkem spojovací materiál"1</t>
  </si>
  <si>
    <t>19</t>
  </si>
  <si>
    <t>K</t>
  </si>
  <si>
    <t>VDP</t>
  </si>
  <si>
    <t>Video-detekční systém - Kamera - instalace ve dvou lidech</t>
  </si>
  <si>
    <t>-926828093</t>
  </si>
  <si>
    <t>"dva lidé"2*3*8</t>
  </si>
  <si>
    <t>20</t>
  </si>
  <si>
    <t>VDvp</t>
  </si>
  <si>
    <t>Video-detekční systém - Kamera - vzdálený přístup - SW technik</t>
  </si>
  <si>
    <t>-1054564806</t>
  </si>
  <si>
    <t>24</t>
  </si>
  <si>
    <t>DOP1</t>
  </si>
  <si>
    <t>Doprava - jeřáb</t>
  </si>
  <si>
    <t>-1363002057</t>
  </si>
  <si>
    <t>"doprava- jeřáb (8 hodin)"8</t>
  </si>
  <si>
    <t>O01</t>
  </si>
  <si>
    <t>22</t>
  </si>
  <si>
    <t>001000002</t>
  </si>
  <si>
    <t>Doprava</t>
  </si>
  <si>
    <t>km</t>
  </si>
  <si>
    <t>512</t>
  </si>
  <si>
    <t>728326638</t>
  </si>
  <si>
    <t>"Doprava techniků - Videodetekčního systému 2*170*3"2*170*3</t>
  </si>
  <si>
    <t>"Doprava techniků - WIM - obnova 2*2*240"2*170*2</t>
  </si>
  <si>
    <t>Součet</t>
  </si>
  <si>
    <t>23</t>
  </si>
  <si>
    <t>002000001</t>
  </si>
  <si>
    <t>WIM - Práce technik specialista</t>
  </si>
  <si>
    <t>hod</t>
  </si>
  <si>
    <t>1000222919</t>
  </si>
  <si>
    <t>"instalace senzorů a smyček"80</t>
  </si>
  <si>
    <t>002000002</t>
  </si>
  <si>
    <t>WIM - Práce IT specialista</t>
  </si>
  <si>
    <t>-1076078338</t>
  </si>
  <si>
    <t>OST</t>
  </si>
  <si>
    <t>05</t>
  </si>
  <si>
    <t>SLUŽBY</t>
  </si>
  <si>
    <t>25</t>
  </si>
  <si>
    <t>M0099</t>
  </si>
  <si>
    <t>Kalibrace systému - 1. rok</t>
  </si>
  <si>
    <t>834958020</t>
  </si>
  <si>
    <t>0,25*4 'Přepočtené koeficientem množství</t>
  </si>
  <si>
    <t>26</t>
  </si>
  <si>
    <t>M00999</t>
  </si>
  <si>
    <t>Ověření stanoviště ČMI - 1. rok</t>
  </si>
  <si>
    <t>594736789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</si>
</sst>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5" borderId="0" xfId="0" applyFont="1" applyFill="1" applyAlignment="1">
      <alignment horizontal="left" vertical="center"/>
    </xf>
    <xf numFmtId="4" fontId="24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8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20"/>
      <c r="BE5" s="21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20"/>
      <c r="BE6" s="211"/>
      <c r="BS6" s="17" t="s">
        <v>18</v>
      </c>
    </row>
    <row r="7" spans="1:74" s="1" customFormat="1" ht="12" customHeight="1">
      <c r="B7" s="20"/>
      <c r="D7" s="27" t="s">
        <v>19</v>
      </c>
      <c r="K7" s="25" t="s">
        <v>20</v>
      </c>
      <c r="AK7" s="27" t="s">
        <v>21</v>
      </c>
      <c r="AN7" s="25" t="s">
        <v>22</v>
      </c>
      <c r="AR7" s="20"/>
      <c r="BE7" s="211"/>
      <c r="BS7" s="17" t="s">
        <v>23</v>
      </c>
    </row>
    <row r="8" spans="1:74" s="1" customFormat="1" ht="12" customHeight="1">
      <c r="B8" s="20"/>
      <c r="D8" s="27" t="s">
        <v>24</v>
      </c>
      <c r="K8" s="25" t="s">
        <v>25</v>
      </c>
      <c r="AK8" s="27" t="s">
        <v>26</v>
      </c>
      <c r="AN8" s="28" t="s">
        <v>27</v>
      </c>
      <c r="AR8" s="20"/>
      <c r="BE8" s="211"/>
      <c r="BS8" s="17" t="s">
        <v>28</v>
      </c>
    </row>
    <row r="9" spans="1:74" s="1" customFormat="1" ht="14.45" customHeight="1">
      <c r="B9" s="20"/>
      <c r="AR9" s="20"/>
      <c r="BE9" s="211"/>
      <c r="BS9" s="17" t="s">
        <v>29</v>
      </c>
    </row>
    <row r="10" spans="1:74" s="1" customFormat="1" ht="12" customHeight="1">
      <c r="B10" s="20"/>
      <c r="D10" s="27" t="s">
        <v>30</v>
      </c>
      <c r="AK10" s="27" t="s">
        <v>31</v>
      </c>
      <c r="AN10" s="25" t="s">
        <v>1</v>
      </c>
      <c r="AR10" s="20"/>
      <c r="BE10" s="211"/>
      <c r="BS10" s="17" t="s">
        <v>18</v>
      </c>
    </row>
    <row r="11" spans="1:74" s="1" customFormat="1" ht="18.399999999999999" customHeight="1">
      <c r="B11" s="20"/>
      <c r="E11" s="25" t="s">
        <v>25</v>
      </c>
      <c r="AK11" s="27" t="s">
        <v>32</v>
      </c>
      <c r="AN11" s="25" t="s">
        <v>1</v>
      </c>
      <c r="AR11" s="20"/>
      <c r="BE11" s="211"/>
      <c r="BS11" s="17" t="s">
        <v>18</v>
      </c>
    </row>
    <row r="12" spans="1:74" s="1" customFormat="1" ht="6.95" customHeight="1">
      <c r="B12" s="20"/>
      <c r="AR12" s="20"/>
      <c r="BE12" s="211"/>
      <c r="BS12" s="17" t="s">
        <v>18</v>
      </c>
    </row>
    <row r="13" spans="1:74" s="1" customFormat="1" ht="12" customHeight="1">
      <c r="B13" s="20"/>
      <c r="D13" s="27" t="s">
        <v>33</v>
      </c>
      <c r="AK13" s="27" t="s">
        <v>31</v>
      </c>
      <c r="AN13" s="29" t="s">
        <v>34</v>
      </c>
      <c r="AR13" s="20"/>
      <c r="BE13" s="211"/>
      <c r="BS13" s="17" t="s">
        <v>18</v>
      </c>
    </row>
    <row r="14" spans="1:74" ht="12.75">
      <c r="B14" s="20"/>
      <c r="E14" s="216" t="s">
        <v>34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7" t="s">
        <v>32</v>
      </c>
      <c r="AN14" s="29" t="s">
        <v>34</v>
      </c>
      <c r="AR14" s="20"/>
      <c r="BE14" s="211"/>
      <c r="BS14" s="17" t="s">
        <v>18</v>
      </c>
    </row>
    <row r="15" spans="1:74" s="1" customFormat="1" ht="6.95" customHeight="1">
      <c r="B15" s="20"/>
      <c r="AR15" s="20"/>
      <c r="BE15" s="211"/>
      <c r="BS15" s="17" t="s">
        <v>3</v>
      </c>
    </row>
    <row r="16" spans="1:74" s="1" customFormat="1" ht="12" customHeight="1">
      <c r="B16" s="20"/>
      <c r="D16" s="27" t="s">
        <v>35</v>
      </c>
      <c r="AK16" s="27" t="s">
        <v>31</v>
      </c>
      <c r="AN16" s="25" t="s">
        <v>1</v>
      </c>
      <c r="AR16" s="20"/>
      <c r="BE16" s="211"/>
      <c r="BS16" s="17" t="s">
        <v>3</v>
      </c>
    </row>
    <row r="17" spans="1:71" s="1" customFormat="1" ht="18.399999999999999" customHeight="1">
      <c r="B17" s="20"/>
      <c r="E17" s="25" t="s">
        <v>25</v>
      </c>
      <c r="AK17" s="27" t="s">
        <v>32</v>
      </c>
      <c r="AN17" s="25" t="s">
        <v>1</v>
      </c>
      <c r="AR17" s="20"/>
      <c r="BE17" s="211"/>
      <c r="BS17" s="17" t="s">
        <v>36</v>
      </c>
    </row>
    <row r="18" spans="1:71" s="1" customFormat="1" ht="6.95" customHeight="1">
      <c r="B18" s="20"/>
      <c r="AR18" s="20"/>
      <c r="BE18" s="211"/>
      <c r="BS18" s="17" t="s">
        <v>6</v>
      </c>
    </row>
    <row r="19" spans="1:71" s="1" customFormat="1" ht="12" customHeight="1">
      <c r="B19" s="20"/>
      <c r="D19" s="27" t="s">
        <v>37</v>
      </c>
      <c r="AK19" s="27" t="s">
        <v>31</v>
      </c>
      <c r="AN19" s="25" t="s">
        <v>1</v>
      </c>
      <c r="AR19" s="20"/>
      <c r="BE19" s="211"/>
      <c r="BS19" s="17" t="s">
        <v>18</v>
      </c>
    </row>
    <row r="20" spans="1:71" s="1" customFormat="1" ht="18.399999999999999" customHeight="1">
      <c r="B20" s="20"/>
      <c r="E20" s="25" t="s">
        <v>25</v>
      </c>
      <c r="AK20" s="27" t="s">
        <v>32</v>
      </c>
      <c r="AN20" s="25" t="s">
        <v>1</v>
      </c>
      <c r="AR20" s="20"/>
      <c r="BE20" s="211"/>
      <c r="BS20" s="17" t="s">
        <v>36</v>
      </c>
    </row>
    <row r="21" spans="1:71" s="1" customFormat="1" ht="6.95" customHeight="1">
      <c r="B21" s="20"/>
      <c r="AR21" s="20"/>
      <c r="BE21" s="211"/>
    </row>
    <row r="22" spans="1:71" s="1" customFormat="1" ht="12" customHeight="1">
      <c r="B22" s="20"/>
      <c r="D22" s="27" t="s">
        <v>38</v>
      </c>
      <c r="AR22" s="20"/>
      <c r="BE22" s="211"/>
    </row>
    <row r="23" spans="1:71" s="1" customFormat="1" ht="16.5" customHeight="1">
      <c r="B23" s="20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0"/>
      <c r="BE23" s="211"/>
    </row>
    <row r="24" spans="1:71" s="1" customFormat="1" ht="6.95" customHeight="1">
      <c r="B24" s="20"/>
      <c r="AR24" s="20"/>
      <c r="BE24" s="21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1"/>
    </row>
    <row r="26" spans="1:71" s="2" customFormat="1" ht="25.9" customHeight="1">
      <c r="A26" s="32"/>
      <c r="B26" s="33"/>
      <c r="C26" s="32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ROUNDUP(AG94,2)</f>
        <v>0</v>
      </c>
      <c r="AL26" s="220"/>
      <c r="AM26" s="220"/>
      <c r="AN26" s="220"/>
      <c r="AO26" s="220"/>
      <c r="AP26" s="32"/>
      <c r="AQ26" s="32"/>
      <c r="AR26" s="33"/>
      <c r="BE26" s="21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1" t="s">
        <v>40</v>
      </c>
      <c r="M28" s="221"/>
      <c r="N28" s="221"/>
      <c r="O28" s="221"/>
      <c r="P28" s="221"/>
      <c r="Q28" s="32"/>
      <c r="R28" s="32"/>
      <c r="S28" s="32"/>
      <c r="T28" s="32"/>
      <c r="U28" s="32"/>
      <c r="V28" s="32"/>
      <c r="W28" s="221" t="s">
        <v>41</v>
      </c>
      <c r="X28" s="221"/>
      <c r="Y28" s="221"/>
      <c r="Z28" s="221"/>
      <c r="AA28" s="221"/>
      <c r="AB28" s="221"/>
      <c r="AC28" s="221"/>
      <c r="AD28" s="221"/>
      <c r="AE28" s="221"/>
      <c r="AF28" s="32"/>
      <c r="AG28" s="32"/>
      <c r="AH28" s="32"/>
      <c r="AI28" s="32"/>
      <c r="AJ28" s="32"/>
      <c r="AK28" s="221" t="s">
        <v>42</v>
      </c>
      <c r="AL28" s="221"/>
      <c r="AM28" s="221"/>
      <c r="AN28" s="221"/>
      <c r="AO28" s="221"/>
      <c r="AP28" s="32"/>
      <c r="AQ28" s="32"/>
      <c r="AR28" s="33"/>
      <c r="BE28" s="211"/>
    </row>
    <row r="29" spans="1:71" s="3" customFormat="1" ht="14.45" customHeight="1">
      <c r="B29" s="37"/>
      <c r="D29" s="27" t="s">
        <v>43</v>
      </c>
      <c r="F29" s="27" t="s">
        <v>44</v>
      </c>
      <c r="L29" s="224">
        <v>0.21</v>
      </c>
      <c r="M29" s="223"/>
      <c r="N29" s="223"/>
      <c r="O29" s="223"/>
      <c r="P29" s="223"/>
      <c r="W29" s="222">
        <f>ROUNDUP(AZ94,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ROUNDUP(AV94, 2)</f>
        <v>0</v>
      </c>
      <c r="AL29" s="223"/>
      <c r="AM29" s="223"/>
      <c r="AN29" s="223"/>
      <c r="AO29" s="223"/>
      <c r="AR29" s="37"/>
      <c r="BE29" s="212"/>
    </row>
    <row r="30" spans="1:71" s="3" customFormat="1" ht="14.45" customHeight="1">
      <c r="B30" s="37"/>
      <c r="F30" s="27" t="s">
        <v>45</v>
      </c>
      <c r="L30" s="224">
        <v>0.15</v>
      </c>
      <c r="M30" s="223"/>
      <c r="N30" s="223"/>
      <c r="O30" s="223"/>
      <c r="P30" s="223"/>
      <c r="W30" s="222">
        <f>ROUNDUP(BA94,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ROUNDUP(AW94, 2)</f>
        <v>0</v>
      </c>
      <c r="AL30" s="223"/>
      <c r="AM30" s="223"/>
      <c r="AN30" s="223"/>
      <c r="AO30" s="223"/>
      <c r="AR30" s="37"/>
      <c r="BE30" s="212"/>
    </row>
    <row r="31" spans="1:71" s="3" customFormat="1" ht="14.45" hidden="1" customHeight="1">
      <c r="B31" s="37"/>
      <c r="F31" s="27" t="s">
        <v>46</v>
      </c>
      <c r="L31" s="224">
        <v>0.21</v>
      </c>
      <c r="M31" s="223"/>
      <c r="N31" s="223"/>
      <c r="O31" s="223"/>
      <c r="P31" s="223"/>
      <c r="W31" s="222">
        <f>ROUNDUP(BB94,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7"/>
      <c r="BE31" s="212"/>
    </row>
    <row r="32" spans="1:71" s="3" customFormat="1" ht="14.45" hidden="1" customHeight="1">
      <c r="B32" s="37"/>
      <c r="F32" s="27" t="s">
        <v>47</v>
      </c>
      <c r="L32" s="224">
        <v>0.15</v>
      </c>
      <c r="M32" s="223"/>
      <c r="N32" s="223"/>
      <c r="O32" s="223"/>
      <c r="P32" s="223"/>
      <c r="W32" s="222">
        <f>ROUNDUP(BC94,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7"/>
      <c r="BE32" s="212"/>
    </row>
    <row r="33" spans="1:57" s="3" customFormat="1" ht="14.45" hidden="1" customHeight="1">
      <c r="B33" s="37"/>
      <c r="F33" s="27" t="s">
        <v>48</v>
      </c>
      <c r="L33" s="224">
        <v>0</v>
      </c>
      <c r="M33" s="223"/>
      <c r="N33" s="223"/>
      <c r="O33" s="223"/>
      <c r="P33" s="223"/>
      <c r="W33" s="222">
        <f>ROUNDUP(BD94,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7"/>
      <c r="BE33" s="21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1"/>
    </row>
    <row r="35" spans="1:57" s="2" customFormat="1" ht="25.9" customHeight="1">
      <c r="A35" s="32"/>
      <c r="B35" s="33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25" t="s">
        <v>51</v>
      </c>
      <c r="Y35" s="226"/>
      <c r="Z35" s="226"/>
      <c r="AA35" s="226"/>
      <c r="AB35" s="226"/>
      <c r="AC35" s="40"/>
      <c r="AD35" s="40"/>
      <c r="AE35" s="40"/>
      <c r="AF35" s="40"/>
      <c r="AG35" s="40"/>
      <c r="AH35" s="40"/>
      <c r="AI35" s="40"/>
      <c r="AJ35" s="40"/>
      <c r="AK35" s="227">
        <f>SUM(AK26:AK33)</f>
        <v>0</v>
      </c>
      <c r="AL35" s="226"/>
      <c r="AM35" s="226"/>
      <c r="AN35" s="226"/>
      <c r="AO35" s="228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52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53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54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55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54</v>
      </c>
      <c r="AI60" s="35"/>
      <c r="AJ60" s="35"/>
      <c r="AK60" s="35"/>
      <c r="AL60" s="35"/>
      <c r="AM60" s="45" t="s">
        <v>55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56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57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54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55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54</v>
      </c>
      <c r="AI75" s="35"/>
      <c r="AJ75" s="35"/>
      <c r="AK75" s="35"/>
      <c r="AL75" s="35"/>
      <c r="AM75" s="45" t="s">
        <v>55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58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2021_09</v>
      </c>
      <c r="AR84" s="51"/>
    </row>
    <row r="85" spans="1:91" s="5" customFormat="1" ht="36.950000000000003" customHeight="1">
      <c r="B85" s="52"/>
      <c r="C85" s="53" t="s">
        <v>16</v>
      </c>
      <c r="L85" s="229" t="str">
        <f>K6</f>
        <v>Velké Meziřičí - WIM obnova vážního systému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24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26</v>
      </c>
      <c r="AJ87" s="32"/>
      <c r="AK87" s="32"/>
      <c r="AL87" s="32"/>
      <c r="AM87" s="231" t="str">
        <f>IF(AN8= "","",AN8)</f>
        <v>13. 2. 2020</v>
      </c>
      <c r="AN87" s="231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30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35</v>
      </c>
      <c r="AJ89" s="32"/>
      <c r="AK89" s="32"/>
      <c r="AL89" s="32"/>
      <c r="AM89" s="232" t="str">
        <f>IF(E17="","",E17)</f>
        <v xml:space="preserve"> </v>
      </c>
      <c r="AN89" s="233"/>
      <c r="AO89" s="233"/>
      <c r="AP89" s="233"/>
      <c r="AQ89" s="32"/>
      <c r="AR89" s="33"/>
      <c r="AS89" s="234" t="s">
        <v>59</v>
      </c>
      <c r="AT89" s="23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33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37</v>
      </c>
      <c r="AJ90" s="32"/>
      <c r="AK90" s="32"/>
      <c r="AL90" s="32"/>
      <c r="AM90" s="232" t="str">
        <f>IF(E20="","",E20)</f>
        <v xml:space="preserve"> </v>
      </c>
      <c r="AN90" s="233"/>
      <c r="AO90" s="233"/>
      <c r="AP90" s="233"/>
      <c r="AQ90" s="32"/>
      <c r="AR90" s="33"/>
      <c r="AS90" s="236"/>
      <c r="AT90" s="23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6"/>
      <c r="AT91" s="23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8" t="s">
        <v>60</v>
      </c>
      <c r="D92" s="239"/>
      <c r="E92" s="239"/>
      <c r="F92" s="239"/>
      <c r="G92" s="239"/>
      <c r="H92" s="60"/>
      <c r="I92" s="240" t="s">
        <v>61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41" t="s">
        <v>62</v>
      </c>
      <c r="AH92" s="239"/>
      <c r="AI92" s="239"/>
      <c r="AJ92" s="239"/>
      <c r="AK92" s="239"/>
      <c r="AL92" s="239"/>
      <c r="AM92" s="239"/>
      <c r="AN92" s="240" t="s">
        <v>63</v>
      </c>
      <c r="AO92" s="239"/>
      <c r="AP92" s="242"/>
      <c r="AQ92" s="61" t="s">
        <v>64</v>
      </c>
      <c r="AR92" s="33"/>
      <c r="AS92" s="62" t="s">
        <v>65</v>
      </c>
      <c r="AT92" s="63" t="s">
        <v>66</v>
      </c>
      <c r="AU92" s="63" t="s">
        <v>67</v>
      </c>
      <c r="AV92" s="63" t="s">
        <v>68</v>
      </c>
      <c r="AW92" s="63" t="s">
        <v>69</v>
      </c>
      <c r="AX92" s="63" t="s">
        <v>70</v>
      </c>
      <c r="AY92" s="63" t="s">
        <v>71</v>
      </c>
      <c r="AZ92" s="63" t="s">
        <v>72</v>
      </c>
      <c r="BA92" s="63" t="s">
        <v>73</v>
      </c>
      <c r="BB92" s="63" t="s">
        <v>74</v>
      </c>
      <c r="BC92" s="63" t="s">
        <v>75</v>
      </c>
      <c r="BD92" s="64" t="s">
        <v>76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77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6">
        <f>ROUNDUP(AG95,2)</f>
        <v>0</v>
      </c>
      <c r="AH94" s="246"/>
      <c r="AI94" s="246"/>
      <c r="AJ94" s="246"/>
      <c r="AK94" s="246"/>
      <c r="AL94" s="246"/>
      <c r="AM94" s="246"/>
      <c r="AN94" s="247">
        <f>SUM(AG94,AT94)</f>
        <v>0</v>
      </c>
      <c r="AO94" s="247"/>
      <c r="AP94" s="247"/>
      <c r="AQ94" s="72" t="s">
        <v>1</v>
      </c>
      <c r="AR94" s="68"/>
      <c r="AS94" s="73">
        <f>ROUNDUP(AS95,2)</f>
        <v>0</v>
      </c>
      <c r="AT94" s="74">
        <f>ROUNDUP(SUM(AV94:AW94),1)</f>
        <v>0</v>
      </c>
      <c r="AU94" s="75">
        <f>ROUNDUP(AU95,5)</f>
        <v>0</v>
      </c>
      <c r="AV94" s="74">
        <f>ROUNDUP(AZ94*L29,1)</f>
        <v>0</v>
      </c>
      <c r="AW94" s="74">
        <f>ROUNDUP(BA94*L30,1)</f>
        <v>0</v>
      </c>
      <c r="AX94" s="74">
        <f>ROUNDUP(BB94*L29,1)</f>
        <v>0</v>
      </c>
      <c r="AY94" s="74">
        <f>ROUNDUP(BC94*L30,1)</f>
        <v>0</v>
      </c>
      <c r="AZ94" s="74">
        <f>ROUNDUP(AZ95,2)</f>
        <v>0</v>
      </c>
      <c r="BA94" s="74">
        <f>ROUNDUP(BA95,2)</f>
        <v>0</v>
      </c>
      <c r="BB94" s="74">
        <f>ROUNDUP(BB95,2)</f>
        <v>0</v>
      </c>
      <c r="BC94" s="74">
        <f>ROUNDUP(BC95,2)</f>
        <v>0</v>
      </c>
      <c r="BD94" s="76">
        <f>ROUNDUP(BD95,2)</f>
        <v>0</v>
      </c>
      <c r="BS94" s="77" t="s">
        <v>78</v>
      </c>
      <c r="BT94" s="77" t="s">
        <v>79</v>
      </c>
      <c r="BU94" s="78" t="s">
        <v>80</v>
      </c>
      <c r="BV94" s="77" t="s">
        <v>81</v>
      </c>
      <c r="BW94" s="77" t="s">
        <v>4</v>
      </c>
      <c r="BX94" s="77" t="s">
        <v>82</v>
      </c>
      <c r="CL94" s="77" t="s">
        <v>20</v>
      </c>
    </row>
    <row r="95" spans="1:91" s="7" customFormat="1" ht="16.5" customHeight="1">
      <c r="A95" s="79" t="s">
        <v>83</v>
      </c>
      <c r="B95" s="80"/>
      <c r="C95" s="81"/>
      <c r="D95" s="245" t="s">
        <v>84</v>
      </c>
      <c r="E95" s="245"/>
      <c r="F95" s="245"/>
      <c r="G95" s="245"/>
      <c r="H95" s="245"/>
      <c r="I95" s="82"/>
      <c r="J95" s="245" t="s">
        <v>85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3">
        <f>'SO 401 - Vážní stanoviště...'!J32</f>
        <v>0</v>
      </c>
      <c r="AH95" s="244"/>
      <c r="AI95" s="244"/>
      <c r="AJ95" s="244"/>
      <c r="AK95" s="244"/>
      <c r="AL95" s="244"/>
      <c r="AM95" s="244"/>
      <c r="AN95" s="243">
        <f>SUM(AG95,AT95)</f>
        <v>0</v>
      </c>
      <c r="AO95" s="244"/>
      <c r="AP95" s="244"/>
      <c r="AQ95" s="83" t="s">
        <v>86</v>
      </c>
      <c r="AR95" s="80"/>
      <c r="AS95" s="84">
        <v>0</v>
      </c>
      <c r="AT95" s="85">
        <f>ROUNDUP(SUM(AV95:AW95),1)</f>
        <v>0</v>
      </c>
      <c r="AU95" s="86">
        <f>'SO 401 - Vážní stanoviště...'!P132</f>
        <v>0</v>
      </c>
      <c r="AV95" s="85">
        <f>'SO 401 - Vážní stanoviště...'!J35</f>
        <v>0</v>
      </c>
      <c r="AW95" s="85">
        <f>'SO 401 - Vážní stanoviště...'!J36</f>
        <v>0</v>
      </c>
      <c r="AX95" s="85">
        <f>'SO 401 - Vážní stanoviště...'!J37</f>
        <v>0</v>
      </c>
      <c r="AY95" s="85">
        <f>'SO 401 - Vážní stanoviště...'!J38</f>
        <v>0</v>
      </c>
      <c r="AZ95" s="85">
        <f>'SO 401 - Vážní stanoviště...'!F35</f>
        <v>0</v>
      </c>
      <c r="BA95" s="85">
        <f>'SO 401 - Vážní stanoviště...'!F36</f>
        <v>0</v>
      </c>
      <c r="BB95" s="85">
        <f>'SO 401 - Vážní stanoviště...'!F37</f>
        <v>0</v>
      </c>
      <c r="BC95" s="85">
        <f>'SO 401 - Vážní stanoviště...'!F38</f>
        <v>0</v>
      </c>
      <c r="BD95" s="87">
        <f>'SO 401 - Vážní stanoviště...'!F39</f>
        <v>0</v>
      </c>
      <c r="BT95" s="88" t="s">
        <v>23</v>
      </c>
      <c r="BV95" s="88" t="s">
        <v>81</v>
      </c>
      <c r="BW95" s="88" t="s">
        <v>87</v>
      </c>
      <c r="BX95" s="88" t="s">
        <v>4</v>
      </c>
      <c r="CL95" s="88" t="s">
        <v>20</v>
      </c>
      <c r="CM95" s="88" t="s">
        <v>88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401 - Vážní stanoviště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8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89</v>
      </c>
      <c r="L4" s="20"/>
      <c r="M4" s="8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9" t="str">
        <f>'Rekapitulace stavby'!K6</f>
        <v>Velké Meziřičí - WIM obnova vážního systému</v>
      </c>
      <c r="F7" s="250"/>
      <c r="G7" s="250"/>
      <c r="H7" s="250"/>
      <c r="L7" s="20"/>
    </row>
    <row r="8" spans="1:46" s="2" customFormat="1" ht="12" customHeight="1">
      <c r="A8" s="32"/>
      <c r="B8" s="33"/>
      <c r="C8" s="32"/>
      <c r="D8" s="27" t="s">
        <v>90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9" t="s">
        <v>91</v>
      </c>
      <c r="F9" s="251"/>
      <c r="G9" s="251"/>
      <c r="H9" s="25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20</v>
      </c>
      <c r="G11" s="32"/>
      <c r="H11" s="32"/>
      <c r="I11" s="27" t="s">
        <v>21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24</v>
      </c>
      <c r="E12" s="32"/>
      <c r="F12" s="25" t="s">
        <v>25</v>
      </c>
      <c r="G12" s="32"/>
      <c r="H12" s="32"/>
      <c r="I12" s="27" t="s">
        <v>26</v>
      </c>
      <c r="J12" s="55" t="str">
        <f>'Rekapitulace stavby'!AN8</f>
        <v>13. 2. 2020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30</v>
      </c>
      <c r="E14" s="32"/>
      <c r="F14" s="32"/>
      <c r="G14" s="32"/>
      <c r="H14" s="32"/>
      <c r="I14" s="27" t="s">
        <v>31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32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33</v>
      </c>
      <c r="E17" s="32"/>
      <c r="F17" s="32"/>
      <c r="G17" s="32"/>
      <c r="H17" s="32"/>
      <c r="I17" s="27" t="s">
        <v>31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2" t="str">
        <f>'Rekapitulace stavby'!E14</f>
        <v>Vyplň údaj</v>
      </c>
      <c r="F18" s="213"/>
      <c r="G18" s="213"/>
      <c r="H18" s="213"/>
      <c r="I18" s="27" t="s">
        <v>32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35</v>
      </c>
      <c r="E20" s="32"/>
      <c r="F20" s="32"/>
      <c r="G20" s="32"/>
      <c r="H20" s="32"/>
      <c r="I20" s="27" t="s">
        <v>31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32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31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32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18" t="s">
        <v>1</v>
      </c>
      <c r="F27" s="218"/>
      <c r="G27" s="218"/>
      <c r="H27" s="21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25" t="s">
        <v>92</v>
      </c>
      <c r="E30" s="32"/>
      <c r="F30" s="32"/>
      <c r="G30" s="32"/>
      <c r="H30" s="32"/>
      <c r="I30" s="32"/>
      <c r="J30" s="9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94" t="s">
        <v>93</v>
      </c>
      <c r="E31" s="32"/>
      <c r="F31" s="32"/>
      <c r="G31" s="32"/>
      <c r="H31" s="32"/>
      <c r="I31" s="32"/>
      <c r="J31" s="93">
        <f>J105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5" t="s">
        <v>39</v>
      </c>
      <c r="E32" s="32"/>
      <c r="F32" s="32"/>
      <c r="G32" s="32"/>
      <c r="H32" s="32"/>
      <c r="I32" s="32"/>
      <c r="J32" s="71">
        <f>ROUNDUP(J30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41</v>
      </c>
      <c r="G34" s="32"/>
      <c r="H34" s="32"/>
      <c r="I34" s="36" t="s">
        <v>40</v>
      </c>
      <c r="J34" s="36" t="s">
        <v>42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96" t="s">
        <v>43</v>
      </c>
      <c r="E35" s="27" t="s">
        <v>44</v>
      </c>
      <c r="F35" s="97">
        <f>ROUNDUP((SUM(BE105:BE112) + SUM(BE132:BE221)),  2)</f>
        <v>0</v>
      </c>
      <c r="G35" s="32"/>
      <c r="H35" s="32"/>
      <c r="I35" s="98">
        <v>0.21</v>
      </c>
      <c r="J35" s="97">
        <f>ROUNDUP(((SUM(BE105:BE112) + SUM(BE132:BE221))*I35),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45</v>
      </c>
      <c r="F36" s="97">
        <f>ROUNDUP((SUM(BF105:BF112) + SUM(BF132:BF221)),  2)</f>
        <v>0</v>
      </c>
      <c r="G36" s="32"/>
      <c r="H36" s="32"/>
      <c r="I36" s="98">
        <v>0.15</v>
      </c>
      <c r="J36" s="97">
        <f>ROUNDUP(((SUM(BF105:BF112) + SUM(BF132:BF221))*I36),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7">
        <f>ROUNDUP((SUM(BG105:BG112) + SUM(BG132:BG221)),  2)</f>
        <v>0</v>
      </c>
      <c r="G37" s="32"/>
      <c r="H37" s="32"/>
      <c r="I37" s="98">
        <v>0.21</v>
      </c>
      <c r="J37" s="97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47</v>
      </c>
      <c r="F38" s="97">
        <f>ROUNDUP((SUM(BH105:BH112) + SUM(BH132:BH221)),  2)</f>
        <v>0</v>
      </c>
      <c r="G38" s="32"/>
      <c r="H38" s="32"/>
      <c r="I38" s="98">
        <v>0.15</v>
      </c>
      <c r="J38" s="97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48</v>
      </c>
      <c r="F39" s="97">
        <f>ROUNDUP((SUM(BI105:BI112) + SUM(BI132:BI221)),  2)</f>
        <v>0</v>
      </c>
      <c r="G39" s="32"/>
      <c r="H39" s="32"/>
      <c r="I39" s="98">
        <v>0</v>
      </c>
      <c r="J39" s="97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99"/>
      <c r="D41" s="100" t="s">
        <v>49</v>
      </c>
      <c r="E41" s="60"/>
      <c r="F41" s="60"/>
      <c r="G41" s="101" t="s">
        <v>50</v>
      </c>
      <c r="H41" s="102" t="s">
        <v>51</v>
      </c>
      <c r="I41" s="60"/>
      <c r="J41" s="103">
        <f>SUM(J32:J39)</f>
        <v>0</v>
      </c>
      <c r="K41" s="104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52</v>
      </c>
      <c r="E50" s="44"/>
      <c r="F50" s="44"/>
      <c r="G50" s="43" t="s">
        <v>53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54</v>
      </c>
      <c r="E61" s="35"/>
      <c r="F61" s="105" t="s">
        <v>55</v>
      </c>
      <c r="G61" s="45" t="s">
        <v>54</v>
      </c>
      <c r="H61" s="35"/>
      <c r="I61" s="35"/>
      <c r="J61" s="106" t="s">
        <v>55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56</v>
      </c>
      <c r="E65" s="46"/>
      <c r="F65" s="46"/>
      <c r="G65" s="43" t="s">
        <v>57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54</v>
      </c>
      <c r="E76" s="35"/>
      <c r="F76" s="105" t="s">
        <v>55</v>
      </c>
      <c r="G76" s="45" t="s">
        <v>54</v>
      </c>
      <c r="H76" s="35"/>
      <c r="I76" s="35"/>
      <c r="J76" s="106" t="s">
        <v>55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2"/>
      <c r="D85" s="32"/>
      <c r="E85" s="249" t="str">
        <f>E7</f>
        <v>Velké Meziřičí - WIM obnova vážního systému</v>
      </c>
      <c r="F85" s="250"/>
      <c r="G85" s="250"/>
      <c r="H85" s="25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2"/>
      <c r="D87" s="32"/>
      <c r="E87" s="229" t="str">
        <f>E9</f>
        <v>SO 401 - Vážní stanoviště - realizace</v>
      </c>
      <c r="F87" s="251"/>
      <c r="G87" s="251"/>
      <c r="H87" s="25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24</v>
      </c>
      <c r="D89" s="32"/>
      <c r="E89" s="32"/>
      <c r="F89" s="25" t="str">
        <f>F12</f>
        <v xml:space="preserve"> </v>
      </c>
      <c r="G89" s="32"/>
      <c r="H89" s="32"/>
      <c r="I89" s="27" t="s">
        <v>26</v>
      </c>
      <c r="J89" s="55" t="str">
        <f>IF(J12="","",J12)</f>
        <v>13. 2. 2020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7" t="s">
        <v>30</v>
      </c>
      <c r="D91" s="32"/>
      <c r="E91" s="32"/>
      <c r="F91" s="25" t="str">
        <f>E15</f>
        <v xml:space="preserve"> </v>
      </c>
      <c r="G91" s="32"/>
      <c r="H91" s="32"/>
      <c r="I91" s="27" t="s">
        <v>35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33</v>
      </c>
      <c r="D92" s="32"/>
      <c r="E92" s="32"/>
      <c r="F92" s="25" t="str">
        <f>IF(E18="","",E18)</f>
        <v>Vyplň údaj</v>
      </c>
      <c r="G92" s="32"/>
      <c r="H92" s="32"/>
      <c r="I92" s="27" t="s">
        <v>37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07" t="s">
        <v>95</v>
      </c>
      <c r="D94" s="99"/>
      <c r="E94" s="99"/>
      <c r="F94" s="99"/>
      <c r="G94" s="99"/>
      <c r="H94" s="99"/>
      <c r="I94" s="99"/>
      <c r="J94" s="108" t="s">
        <v>96</v>
      </c>
      <c r="K94" s="99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09" t="s">
        <v>97</v>
      </c>
      <c r="D96" s="32"/>
      <c r="E96" s="32"/>
      <c r="F96" s="32"/>
      <c r="G96" s="32"/>
      <c r="H96" s="32"/>
      <c r="I96" s="32"/>
      <c r="J96" s="71">
        <f>J132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98</v>
      </c>
    </row>
    <row r="97" spans="1:65" s="9" customFormat="1" ht="24.95" hidden="1" customHeight="1">
      <c r="B97" s="110"/>
      <c r="D97" s="111" t="s">
        <v>99</v>
      </c>
      <c r="E97" s="112"/>
      <c r="F97" s="112"/>
      <c r="G97" s="112"/>
      <c r="H97" s="112"/>
      <c r="I97" s="112"/>
      <c r="J97" s="113">
        <f>J133</f>
        <v>0</v>
      </c>
      <c r="L97" s="110"/>
    </row>
    <row r="98" spans="1:65" s="10" customFormat="1" ht="19.899999999999999" hidden="1" customHeight="1">
      <c r="B98" s="114"/>
      <c r="D98" s="115" t="s">
        <v>100</v>
      </c>
      <c r="E98" s="116"/>
      <c r="F98" s="116"/>
      <c r="G98" s="116"/>
      <c r="H98" s="116"/>
      <c r="I98" s="116"/>
      <c r="J98" s="117">
        <f>J134</f>
        <v>0</v>
      </c>
      <c r="L98" s="114"/>
    </row>
    <row r="99" spans="1:65" s="10" customFormat="1" ht="19.899999999999999" hidden="1" customHeight="1">
      <c r="B99" s="114"/>
      <c r="D99" s="115" t="s">
        <v>101</v>
      </c>
      <c r="E99" s="116"/>
      <c r="F99" s="116"/>
      <c r="G99" s="116"/>
      <c r="H99" s="116"/>
      <c r="I99" s="116"/>
      <c r="J99" s="117">
        <f>J169</f>
        <v>0</v>
      </c>
      <c r="L99" s="114"/>
    </row>
    <row r="100" spans="1:65" s="10" customFormat="1" ht="19.899999999999999" hidden="1" customHeight="1">
      <c r="B100" s="114"/>
      <c r="D100" s="115" t="s">
        <v>102</v>
      </c>
      <c r="E100" s="116"/>
      <c r="F100" s="116"/>
      <c r="G100" s="116"/>
      <c r="H100" s="116"/>
      <c r="I100" s="116"/>
      <c r="J100" s="117">
        <f>J208</f>
        <v>0</v>
      </c>
      <c r="L100" s="114"/>
    </row>
    <row r="101" spans="1:65" s="9" customFormat="1" ht="24.95" hidden="1" customHeight="1">
      <c r="B101" s="110"/>
      <c r="D101" s="111" t="s">
        <v>103</v>
      </c>
      <c r="E101" s="112"/>
      <c r="F101" s="112"/>
      <c r="G101" s="112"/>
      <c r="H101" s="112"/>
      <c r="I101" s="112"/>
      <c r="J101" s="113">
        <f>J216</f>
        <v>0</v>
      </c>
      <c r="L101" s="110"/>
    </row>
    <row r="102" spans="1:65" s="10" customFormat="1" ht="19.899999999999999" hidden="1" customHeight="1">
      <c r="B102" s="114"/>
      <c r="D102" s="115" t="s">
        <v>104</v>
      </c>
      <c r="E102" s="116"/>
      <c r="F102" s="116"/>
      <c r="G102" s="116"/>
      <c r="H102" s="116"/>
      <c r="I102" s="116"/>
      <c r="J102" s="117">
        <f>J217</f>
        <v>0</v>
      </c>
      <c r="L102" s="114"/>
    </row>
    <row r="103" spans="1:65" s="2" customFormat="1" ht="21.75" hidden="1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5" s="2" customFormat="1" ht="6.95" hidden="1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5" s="2" customFormat="1" ht="29.25" hidden="1" customHeight="1">
      <c r="A105" s="32"/>
      <c r="B105" s="33"/>
      <c r="C105" s="109" t="s">
        <v>105</v>
      </c>
      <c r="D105" s="32"/>
      <c r="E105" s="32"/>
      <c r="F105" s="32"/>
      <c r="G105" s="32"/>
      <c r="H105" s="32"/>
      <c r="I105" s="32"/>
      <c r="J105" s="118">
        <f>ROUNDUP(J106 + J107 + J108 + J109 + J110 + J111,2)</f>
        <v>0</v>
      </c>
      <c r="K105" s="32"/>
      <c r="L105" s="42"/>
      <c r="N105" s="119" t="s">
        <v>43</v>
      </c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65" s="2" customFormat="1" ht="18" hidden="1" customHeight="1">
      <c r="A106" s="32"/>
      <c r="B106" s="120"/>
      <c r="C106" s="121"/>
      <c r="D106" s="253" t="s">
        <v>106</v>
      </c>
      <c r="E106" s="254"/>
      <c r="F106" s="254"/>
      <c r="G106" s="121"/>
      <c r="H106" s="121"/>
      <c r="I106" s="121"/>
      <c r="J106" s="123">
        <v>0</v>
      </c>
      <c r="K106" s="121"/>
      <c r="L106" s="124"/>
      <c r="M106" s="125"/>
      <c r="N106" s="126" t="s">
        <v>44</v>
      </c>
      <c r="O106" s="125"/>
      <c r="P106" s="125"/>
      <c r="Q106" s="125"/>
      <c r="R106" s="125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7" t="s">
        <v>107</v>
      </c>
      <c r="AZ106" s="125"/>
      <c r="BA106" s="125"/>
      <c r="BB106" s="125"/>
      <c r="BC106" s="125"/>
      <c r="BD106" s="125"/>
      <c r="BE106" s="128">
        <f t="shared" ref="BE106:BE111" si="0">IF(N106="základní",J106,0)</f>
        <v>0</v>
      </c>
      <c r="BF106" s="128">
        <f t="shared" ref="BF106:BF111" si="1">IF(N106="snížená",J106,0)</f>
        <v>0</v>
      </c>
      <c r="BG106" s="128">
        <f t="shared" ref="BG106:BG111" si="2">IF(N106="zákl. přenesená",J106,0)</f>
        <v>0</v>
      </c>
      <c r="BH106" s="128">
        <f t="shared" ref="BH106:BH111" si="3">IF(N106="sníž. přenesená",J106,0)</f>
        <v>0</v>
      </c>
      <c r="BI106" s="128">
        <f t="shared" ref="BI106:BI111" si="4">IF(N106="nulová",J106,0)</f>
        <v>0</v>
      </c>
      <c r="BJ106" s="127" t="s">
        <v>23</v>
      </c>
      <c r="BK106" s="125"/>
      <c r="BL106" s="125"/>
      <c r="BM106" s="125"/>
    </row>
    <row r="107" spans="1:65" s="2" customFormat="1" ht="18" hidden="1" customHeight="1">
      <c r="A107" s="32"/>
      <c r="B107" s="120"/>
      <c r="C107" s="121"/>
      <c r="D107" s="253" t="s">
        <v>108</v>
      </c>
      <c r="E107" s="254"/>
      <c r="F107" s="254"/>
      <c r="G107" s="121"/>
      <c r="H107" s="121"/>
      <c r="I107" s="121"/>
      <c r="J107" s="123">
        <v>0</v>
      </c>
      <c r="K107" s="121"/>
      <c r="L107" s="124"/>
      <c r="M107" s="125"/>
      <c r="N107" s="126" t="s">
        <v>44</v>
      </c>
      <c r="O107" s="125"/>
      <c r="P107" s="125"/>
      <c r="Q107" s="125"/>
      <c r="R107" s="125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7" t="s">
        <v>107</v>
      </c>
      <c r="AZ107" s="125"/>
      <c r="BA107" s="125"/>
      <c r="BB107" s="125"/>
      <c r="BC107" s="125"/>
      <c r="BD107" s="125"/>
      <c r="BE107" s="128">
        <f t="shared" si="0"/>
        <v>0</v>
      </c>
      <c r="BF107" s="128">
        <f t="shared" si="1"/>
        <v>0</v>
      </c>
      <c r="BG107" s="128">
        <f t="shared" si="2"/>
        <v>0</v>
      </c>
      <c r="BH107" s="128">
        <f t="shared" si="3"/>
        <v>0</v>
      </c>
      <c r="BI107" s="128">
        <f t="shared" si="4"/>
        <v>0</v>
      </c>
      <c r="BJ107" s="127" t="s">
        <v>23</v>
      </c>
      <c r="BK107" s="125"/>
      <c r="BL107" s="125"/>
      <c r="BM107" s="125"/>
    </row>
    <row r="108" spans="1:65" s="2" customFormat="1" ht="18" hidden="1" customHeight="1">
      <c r="A108" s="32"/>
      <c r="B108" s="120"/>
      <c r="C108" s="121"/>
      <c r="D108" s="253" t="s">
        <v>109</v>
      </c>
      <c r="E108" s="254"/>
      <c r="F108" s="254"/>
      <c r="G108" s="121"/>
      <c r="H108" s="121"/>
      <c r="I108" s="121"/>
      <c r="J108" s="123">
        <v>0</v>
      </c>
      <c r="K108" s="121"/>
      <c r="L108" s="124"/>
      <c r="M108" s="125"/>
      <c r="N108" s="126" t="s">
        <v>44</v>
      </c>
      <c r="O108" s="125"/>
      <c r="P108" s="125"/>
      <c r="Q108" s="125"/>
      <c r="R108" s="125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7" t="s">
        <v>107</v>
      </c>
      <c r="AZ108" s="125"/>
      <c r="BA108" s="125"/>
      <c r="BB108" s="125"/>
      <c r="BC108" s="125"/>
      <c r="BD108" s="125"/>
      <c r="BE108" s="128">
        <f t="shared" si="0"/>
        <v>0</v>
      </c>
      <c r="BF108" s="128">
        <f t="shared" si="1"/>
        <v>0</v>
      </c>
      <c r="BG108" s="128">
        <f t="shared" si="2"/>
        <v>0</v>
      </c>
      <c r="BH108" s="128">
        <f t="shared" si="3"/>
        <v>0</v>
      </c>
      <c r="BI108" s="128">
        <f t="shared" si="4"/>
        <v>0</v>
      </c>
      <c r="BJ108" s="127" t="s">
        <v>23</v>
      </c>
      <c r="BK108" s="125"/>
      <c r="BL108" s="125"/>
      <c r="BM108" s="125"/>
    </row>
    <row r="109" spans="1:65" s="2" customFormat="1" ht="18" hidden="1" customHeight="1">
      <c r="A109" s="32"/>
      <c r="B109" s="120"/>
      <c r="C109" s="121"/>
      <c r="D109" s="253" t="s">
        <v>110</v>
      </c>
      <c r="E109" s="254"/>
      <c r="F109" s="254"/>
      <c r="G109" s="121"/>
      <c r="H109" s="121"/>
      <c r="I109" s="121"/>
      <c r="J109" s="123">
        <v>0</v>
      </c>
      <c r="K109" s="121"/>
      <c r="L109" s="124"/>
      <c r="M109" s="125"/>
      <c r="N109" s="126" t="s">
        <v>44</v>
      </c>
      <c r="O109" s="125"/>
      <c r="P109" s="125"/>
      <c r="Q109" s="125"/>
      <c r="R109" s="125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5"/>
      <c r="AG109" s="125"/>
      <c r="AH109" s="125"/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7" t="s">
        <v>107</v>
      </c>
      <c r="AZ109" s="125"/>
      <c r="BA109" s="125"/>
      <c r="BB109" s="125"/>
      <c r="BC109" s="125"/>
      <c r="BD109" s="125"/>
      <c r="BE109" s="128">
        <f t="shared" si="0"/>
        <v>0</v>
      </c>
      <c r="BF109" s="128">
        <f t="shared" si="1"/>
        <v>0</v>
      </c>
      <c r="BG109" s="128">
        <f t="shared" si="2"/>
        <v>0</v>
      </c>
      <c r="BH109" s="128">
        <f t="shared" si="3"/>
        <v>0</v>
      </c>
      <c r="BI109" s="128">
        <f t="shared" si="4"/>
        <v>0</v>
      </c>
      <c r="BJ109" s="127" t="s">
        <v>23</v>
      </c>
      <c r="BK109" s="125"/>
      <c r="BL109" s="125"/>
      <c r="BM109" s="125"/>
    </row>
    <row r="110" spans="1:65" s="2" customFormat="1" ht="18" hidden="1" customHeight="1">
      <c r="A110" s="32"/>
      <c r="B110" s="120"/>
      <c r="C110" s="121"/>
      <c r="D110" s="253" t="s">
        <v>111</v>
      </c>
      <c r="E110" s="254"/>
      <c r="F110" s="254"/>
      <c r="G110" s="121"/>
      <c r="H110" s="121"/>
      <c r="I110" s="121"/>
      <c r="J110" s="123">
        <v>0</v>
      </c>
      <c r="K110" s="121"/>
      <c r="L110" s="124"/>
      <c r="M110" s="125"/>
      <c r="N110" s="126" t="s">
        <v>44</v>
      </c>
      <c r="O110" s="125"/>
      <c r="P110" s="125"/>
      <c r="Q110" s="125"/>
      <c r="R110" s="125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7" t="s">
        <v>107</v>
      </c>
      <c r="AZ110" s="125"/>
      <c r="BA110" s="125"/>
      <c r="BB110" s="125"/>
      <c r="BC110" s="125"/>
      <c r="BD110" s="125"/>
      <c r="BE110" s="128">
        <f t="shared" si="0"/>
        <v>0</v>
      </c>
      <c r="BF110" s="128">
        <f t="shared" si="1"/>
        <v>0</v>
      </c>
      <c r="BG110" s="128">
        <f t="shared" si="2"/>
        <v>0</v>
      </c>
      <c r="BH110" s="128">
        <f t="shared" si="3"/>
        <v>0</v>
      </c>
      <c r="BI110" s="128">
        <f t="shared" si="4"/>
        <v>0</v>
      </c>
      <c r="BJ110" s="127" t="s">
        <v>23</v>
      </c>
      <c r="BK110" s="125"/>
      <c r="BL110" s="125"/>
      <c r="BM110" s="125"/>
    </row>
    <row r="111" spans="1:65" s="2" customFormat="1" ht="18" hidden="1" customHeight="1">
      <c r="A111" s="32"/>
      <c r="B111" s="120"/>
      <c r="C111" s="121"/>
      <c r="D111" s="122" t="s">
        <v>112</v>
      </c>
      <c r="E111" s="121"/>
      <c r="F111" s="121"/>
      <c r="G111" s="121"/>
      <c r="H111" s="121"/>
      <c r="I111" s="121"/>
      <c r="J111" s="123">
        <f>ROUNDUP(J30*T111,2)</f>
        <v>0</v>
      </c>
      <c r="K111" s="121"/>
      <c r="L111" s="124"/>
      <c r="M111" s="125"/>
      <c r="N111" s="126" t="s">
        <v>44</v>
      </c>
      <c r="O111" s="125"/>
      <c r="P111" s="125"/>
      <c r="Q111" s="125"/>
      <c r="R111" s="125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7" t="s">
        <v>113</v>
      </c>
      <c r="AZ111" s="125"/>
      <c r="BA111" s="125"/>
      <c r="BB111" s="125"/>
      <c r="BC111" s="125"/>
      <c r="BD111" s="125"/>
      <c r="BE111" s="128">
        <f t="shared" si="0"/>
        <v>0</v>
      </c>
      <c r="BF111" s="128">
        <f t="shared" si="1"/>
        <v>0</v>
      </c>
      <c r="BG111" s="128">
        <f t="shared" si="2"/>
        <v>0</v>
      </c>
      <c r="BH111" s="128">
        <f t="shared" si="3"/>
        <v>0</v>
      </c>
      <c r="BI111" s="128">
        <f t="shared" si="4"/>
        <v>0</v>
      </c>
      <c r="BJ111" s="127" t="s">
        <v>23</v>
      </c>
      <c r="BK111" s="125"/>
      <c r="BL111" s="125"/>
      <c r="BM111" s="125"/>
    </row>
    <row r="112" spans="1:65" s="2" customFormat="1" ht="11.25" hidden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29.25" hidden="1" customHeight="1">
      <c r="A113" s="32"/>
      <c r="B113" s="33"/>
      <c r="C113" s="129" t="s">
        <v>114</v>
      </c>
      <c r="D113" s="99"/>
      <c r="E113" s="99"/>
      <c r="F113" s="99"/>
      <c r="G113" s="99"/>
      <c r="H113" s="99"/>
      <c r="I113" s="99"/>
      <c r="J113" s="130">
        <f>ROUNDUP(J96+J105,2)</f>
        <v>0</v>
      </c>
      <c r="K113" s="99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hidden="1" customHeight="1">
      <c r="A114" s="32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ht="11.25" hidden="1"/>
    <row r="116" spans="1:31" ht="11.25" hidden="1"/>
    <row r="117" spans="1:31" ht="11.25" hidden="1"/>
    <row r="118" spans="1:31" s="2" customFormat="1" ht="6.95" customHeight="1">
      <c r="A118" s="32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>
      <c r="A119" s="32"/>
      <c r="B119" s="33"/>
      <c r="C119" s="21" t="s">
        <v>115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16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9" t="str">
        <f>E7</f>
        <v>Velké Meziřičí - WIM obnova vážního systému</v>
      </c>
      <c r="F122" s="250"/>
      <c r="G122" s="250"/>
      <c r="H122" s="250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90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2"/>
      <c r="D124" s="32"/>
      <c r="E124" s="229" t="str">
        <f>E9</f>
        <v>SO 401 - Vážní stanoviště - realizace</v>
      </c>
      <c r="F124" s="251"/>
      <c r="G124" s="251"/>
      <c r="H124" s="251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24</v>
      </c>
      <c r="D126" s="32"/>
      <c r="E126" s="32"/>
      <c r="F126" s="25" t="str">
        <f>F12</f>
        <v xml:space="preserve"> </v>
      </c>
      <c r="G126" s="32"/>
      <c r="H126" s="32"/>
      <c r="I126" s="27" t="s">
        <v>26</v>
      </c>
      <c r="J126" s="55" t="str">
        <f>IF(J12="","",J12)</f>
        <v>13. 2. 2020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7" t="s">
        <v>30</v>
      </c>
      <c r="D128" s="32"/>
      <c r="E128" s="32"/>
      <c r="F128" s="25" t="str">
        <f>E15</f>
        <v xml:space="preserve"> </v>
      </c>
      <c r="G128" s="32"/>
      <c r="H128" s="32"/>
      <c r="I128" s="27" t="s">
        <v>35</v>
      </c>
      <c r="J128" s="30" t="str">
        <f>E21</f>
        <v xml:space="preserve"> 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33</v>
      </c>
      <c r="D129" s="32"/>
      <c r="E129" s="32"/>
      <c r="F129" s="25" t="str">
        <f>IF(E18="","",E18)</f>
        <v>Vyplň údaj</v>
      </c>
      <c r="G129" s="32"/>
      <c r="H129" s="32"/>
      <c r="I129" s="27" t="s">
        <v>37</v>
      </c>
      <c r="J129" s="30" t="str">
        <f>E24</f>
        <v xml:space="preserve"> 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31"/>
      <c r="B131" s="132"/>
      <c r="C131" s="133" t="s">
        <v>116</v>
      </c>
      <c r="D131" s="134" t="s">
        <v>64</v>
      </c>
      <c r="E131" s="134" t="s">
        <v>60</v>
      </c>
      <c r="F131" s="134" t="s">
        <v>61</v>
      </c>
      <c r="G131" s="134" t="s">
        <v>117</v>
      </c>
      <c r="H131" s="134" t="s">
        <v>118</v>
      </c>
      <c r="I131" s="134" t="s">
        <v>119</v>
      </c>
      <c r="J131" s="135" t="s">
        <v>96</v>
      </c>
      <c r="K131" s="136" t="s">
        <v>120</v>
      </c>
      <c r="L131" s="137"/>
      <c r="M131" s="62" t="s">
        <v>1</v>
      </c>
      <c r="N131" s="63" t="s">
        <v>43</v>
      </c>
      <c r="O131" s="63" t="s">
        <v>121</v>
      </c>
      <c r="P131" s="63" t="s">
        <v>122</v>
      </c>
      <c r="Q131" s="63" t="s">
        <v>123</v>
      </c>
      <c r="R131" s="63" t="s">
        <v>124</v>
      </c>
      <c r="S131" s="63" t="s">
        <v>125</v>
      </c>
      <c r="T131" s="64" t="s">
        <v>126</v>
      </c>
      <c r="U131" s="131"/>
      <c r="V131" s="131"/>
      <c r="W131" s="131"/>
      <c r="X131" s="131"/>
      <c r="Y131" s="131"/>
      <c r="Z131" s="131"/>
      <c r="AA131" s="131"/>
      <c r="AB131" s="131"/>
      <c r="AC131" s="131"/>
      <c r="AD131" s="131"/>
      <c r="AE131" s="131"/>
    </row>
    <row r="132" spans="1:65" s="2" customFormat="1" ht="22.9" customHeight="1">
      <c r="A132" s="32"/>
      <c r="B132" s="33"/>
      <c r="C132" s="69" t="s">
        <v>127</v>
      </c>
      <c r="D132" s="32"/>
      <c r="E132" s="32"/>
      <c r="F132" s="32"/>
      <c r="G132" s="32"/>
      <c r="H132" s="32"/>
      <c r="I132" s="32"/>
      <c r="J132" s="138">
        <f>BK132</f>
        <v>0</v>
      </c>
      <c r="K132" s="32"/>
      <c r="L132" s="33"/>
      <c r="M132" s="65"/>
      <c r="N132" s="56"/>
      <c r="O132" s="66"/>
      <c r="P132" s="139">
        <f>P133+P216</f>
        <v>0</v>
      </c>
      <c r="Q132" s="66"/>
      <c r="R132" s="139">
        <f>R133+R216</f>
        <v>0</v>
      </c>
      <c r="S132" s="66"/>
      <c r="T132" s="140">
        <f>T133+T216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78</v>
      </c>
      <c r="AU132" s="17" t="s">
        <v>98</v>
      </c>
      <c r="BK132" s="141">
        <f>BK133+BK216</f>
        <v>0</v>
      </c>
    </row>
    <row r="133" spans="1:65" s="12" customFormat="1" ht="25.9" customHeight="1">
      <c r="B133" s="142"/>
      <c r="D133" s="143" t="s">
        <v>78</v>
      </c>
      <c r="E133" s="144" t="s">
        <v>128</v>
      </c>
      <c r="F133" s="144" t="s">
        <v>129</v>
      </c>
      <c r="I133" s="145"/>
      <c r="J133" s="146">
        <f>BK133</f>
        <v>0</v>
      </c>
      <c r="L133" s="142"/>
      <c r="M133" s="147"/>
      <c r="N133" s="148"/>
      <c r="O133" s="148"/>
      <c r="P133" s="149">
        <f>P134+P169+P208</f>
        <v>0</v>
      </c>
      <c r="Q133" s="148"/>
      <c r="R133" s="149">
        <f>R134+R169+R208</f>
        <v>0</v>
      </c>
      <c r="S133" s="148"/>
      <c r="T133" s="150">
        <f>T134+T169+T208</f>
        <v>0</v>
      </c>
      <c r="AR133" s="143" t="s">
        <v>88</v>
      </c>
      <c r="AT133" s="151" t="s">
        <v>78</v>
      </c>
      <c r="AU133" s="151" t="s">
        <v>79</v>
      </c>
      <c r="AY133" s="143" t="s">
        <v>130</v>
      </c>
      <c r="BK133" s="152">
        <f>BK134+BK169+BK208</f>
        <v>0</v>
      </c>
    </row>
    <row r="134" spans="1:65" s="12" customFormat="1" ht="22.9" customHeight="1">
      <c r="B134" s="142"/>
      <c r="D134" s="143" t="s">
        <v>78</v>
      </c>
      <c r="E134" s="153" t="s">
        <v>131</v>
      </c>
      <c r="F134" s="153" t="s">
        <v>132</v>
      </c>
      <c r="I134" s="145"/>
      <c r="J134" s="154">
        <f>BK134</f>
        <v>0</v>
      </c>
      <c r="L134" s="142"/>
      <c r="M134" s="147"/>
      <c r="N134" s="148"/>
      <c r="O134" s="148"/>
      <c r="P134" s="149">
        <f>SUM(P135:P168)</f>
        <v>0</v>
      </c>
      <c r="Q134" s="148"/>
      <c r="R134" s="149">
        <f>SUM(R135:R168)</f>
        <v>0</v>
      </c>
      <c r="S134" s="148"/>
      <c r="T134" s="150">
        <f>SUM(T135:T168)</f>
        <v>0</v>
      </c>
      <c r="AR134" s="143" t="s">
        <v>88</v>
      </c>
      <c r="AT134" s="151" t="s">
        <v>78</v>
      </c>
      <c r="AU134" s="151" t="s">
        <v>23</v>
      </c>
      <c r="AY134" s="143" t="s">
        <v>130</v>
      </c>
      <c r="BK134" s="152">
        <f>SUM(BK135:BK168)</f>
        <v>0</v>
      </c>
    </row>
    <row r="135" spans="1:65" s="2" customFormat="1" ht="21.75" customHeight="1">
      <c r="A135" s="32"/>
      <c r="B135" s="120"/>
      <c r="C135" s="155" t="s">
        <v>23</v>
      </c>
      <c r="D135" s="155" t="s">
        <v>133</v>
      </c>
      <c r="E135" s="156" t="s">
        <v>134</v>
      </c>
      <c r="F135" s="157" t="s">
        <v>135</v>
      </c>
      <c r="G135" s="158" t="s">
        <v>136</v>
      </c>
      <c r="H135" s="159">
        <v>6</v>
      </c>
      <c r="I135" s="160"/>
      <c r="J135" s="161">
        <f>ROUND(I135*H135,2)</f>
        <v>0</v>
      </c>
      <c r="K135" s="162"/>
      <c r="L135" s="163"/>
      <c r="M135" s="164" t="s">
        <v>1</v>
      </c>
      <c r="N135" s="165" t="s">
        <v>44</v>
      </c>
      <c r="O135" s="58"/>
      <c r="P135" s="166">
        <f>O135*H135</f>
        <v>0</v>
      </c>
      <c r="Q135" s="166">
        <v>0</v>
      </c>
      <c r="R135" s="166">
        <f>Q135*H135</f>
        <v>0</v>
      </c>
      <c r="S135" s="166">
        <v>0</v>
      </c>
      <c r="T135" s="167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8" t="s">
        <v>137</v>
      </c>
      <c r="AT135" s="168" t="s">
        <v>133</v>
      </c>
      <c r="AU135" s="168" t="s">
        <v>88</v>
      </c>
      <c r="AY135" s="17" t="s">
        <v>130</v>
      </c>
      <c r="BE135" s="169">
        <f>IF(N135="základní",J135,0)</f>
        <v>0</v>
      </c>
      <c r="BF135" s="169">
        <f>IF(N135="snížená",J135,0)</f>
        <v>0</v>
      </c>
      <c r="BG135" s="169">
        <f>IF(N135="zákl. přenesená",J135,0)</f>
        <v>0</v>
      </c>
      <c r="BH135" s="169">
        <f>IF(N135="sníž. přenesená",J135,0)</f>
        <v>0</v>
      </c>
      <c r="BI135" s="169">
        <f>IF(N135="nulová",J135,0)</f>
        <v>0</v>
      </c>
      <c r="BJ135" s="17" t="s">
        <v>23</v>
      </c>
      <c r="BK135" s="169">
        <f>ROUND(I135*H135,2)</f>
        <v>0</v>
      </c>
      <c r="BL135" s="17" t="s">
        <v>138</v>
      </c>
      <c r="BM135" s="168" t="s">
        <v>139</v>
      </c>
    </row>
    <row r="136" spans="1:65" s="2" customFormat="1" ht="29.25">
      <c r="A136" s="32"/>
      <c r="B136" s="33"/>
      <c r="C136" s="32"/>
      <c r="D136" s="170" t="s">
        <v>140</v>
      </c>
      <c r="E136" s="32"/>
      <c r="F136" s="171" t="s">
        <v>141</v>
      </c>
      <c r="G136" s="32"/>
      <c r="H136" s="32"/>
      <c r="I136" s="121"/>
      <c r="J136" s="32"/>
      <c r="K136" s="32"/>
      <c r="L136" s="33"/>
      <c r="M136" s="172"/>
      <c r="N136" s="173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140</v>
      </c>
      <c r="AU136" s="17" t="s">
        <v>88</v>
      </c>
    </row>
    <row r="137" spans="1:65" s="13" customFormat="1" ht="22.5">
      <c r="B137" s="174"/>
      <c r="D137" s="170" t="s">
        <v>142</v>
      </c>
      <c r="E137" s="175" t="s">
        <v>1</v>
      </c>
      <c r="F137" s="176" t="s">
        <v>143</v>
      </c>
      <c r="H137" s="177">
        <v>6</v>
      </c>
      <c r="I137" s="178"/>
      <c r="L137" s="174"/>
      <c r="M137" s="179"/>
      <c r="N137" s="180"/>
      <c r="O137" s="180"/>
      <c r="P137" s="180"/>
      <c r="Q137" s="180"/>
      <c r="R137" s="180"/>
      <c r="S137" s="180"/>
      <c r="T137" s="181"/>
      <c r="AT137" s="175" t="s">
        <v>142</v>
      </c>
      <c r="AU137" s="175" t="s">
        <v>88</v>
      </c>
      <c r="AV137" s="13" t="s">
        <v>88</v>
      </c>
      <c r="AW137" s="13" t="s">
        <v>36</v>
      </c>
      <c r="AX137" s="13" t="s">
        <v>23</v>
      </c>
      <c r="AY137" s="175" t="s">
        <v>130</v>
      </c>
    </row>
    <row r="138" spans="1:65" s="2" customFormat="1" ht="21.75" customHeight="1">
      <c r="A138" s="32"/>
      <c r="B138" s="120"/>
      <c r="C138" s="155" t="s">
        <v>88</v>
      </c>
      <c r="D138" s="155" t="s">
        <v>133</v>
      </c>
      <c r="E138" s="156" t="s">
        <v>144</v>
      </c>
      <c r="F138" s="157" t="s">
        <v>145</v>
      </c>
      <c r="G138" s="158" t="s">
        <v>136</v>
      </c>
      <c r="H138" s="159">
        <v>6</v>
      </c>
      <c r="I138" s="160"/>
      <c r="J138" s="161">
        <f>ROUND(I138*H138,2)</f>
        <v>0</v>
      </c>
      <c r="K138" s="162"/>
      <c r="L138" s="163"/>
      <c r="M138" s="164" t="s">
        <v>1</v>
      </c>
      <c r="N138" s="165" t="s">
        <v>44</v>
      </c>
      <c r="O138" s="58"/>
      <c r="P138" s="166">
        <f>O138*H138</f>
        <v>0</v>
      </c>
      <c r="Q138" s="166">
        <v>0</v>
      </c>
      <c r="R138" s="166">
        <f>Q138*H138</f>
        <v>0</v>
      </c>
      <c r="S138" s="166">
        <v>0</v>
      </c>
      <c r="T138" s="167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8" t="s">
        <v>137</v>
      </c>
      <c r="AT138" s="168" t="s">
        <v>133</v>
      </c>
      <c r="AU138" s="168" t="s">
        <v>88</v>
      </c>
      <c r="AY138" s="17" t="s">
        <v>130</v>
      </c>
      <c r="BE138" s="169">
        <f>IF(N138="základní",J138,0)</f>
        <v>0</v>
      </c>
      <c r="BF138" s="169">
        <f>IF(N138="snížená",J138,0)</f>
        <v>0</v>
      </c>
      <c r="BG138" s="169">
        <f>IF(N138="zákl. přenesená",J138,0)</f>
        <v>0</v>
      </c>
      <c r="BH138" s="169">
        <f>IF(N138="sníž. přenesená",J138,0)</f>
        <v>0</v>
      </c>
      <c r="BI138" s="169">
        <f>IF(N138="nulová",J138,0)</f>
        <v>0</v>
      </c>
      <c r="BJ138" s="17" t="s">
        <v>23</v>
      </c>
      <c r="BK138" s="169">
        <f>ROUND(I138*H138,2)</f>
        <v>0</v>
      </c>
      <c r="BL138" s="17" t="s">
        <v>138</v>
      </c>
      <c r="BM138" s="168" t="s">
        <v>146</v>
      </c>
    </row>
    <row r="139" spans="1:65" s="2" customFormat="1" ht="39">
      <c r="A139" s="32"/>
      <c r="B139" s="33"/>
      <c r="C139" s="32"/>
      <c r="D139" s="170" t="s">
        <v>140</v>
      </c>
      <c r="E139" s="32"/>
      <c r="F139" s="171" t="s">
        <v>147</v>
      </c>
      <c r="G139" s="32"/>
      <c r="H139" s="32"/>
      <c r="I139" s="121"/>
      <c r="J139" s="32"/>
      <c r="K139" s="32"/>
      <c r="L139" s="33"/>
      <c r="M139" s="172"/>
      <c r="N139" s="173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140</v>
      </c>
      <c r="AU139" s="17" t="s">
        <v>88</v>
      </c>
    </row>
    <row r="140" spans="1:65" s="13" customFormat="1" ht="22.5">
      <c r="B140" s="174"/>
      <c r="D140" s="170" t="s">
        <v>142</v>
      </c>
      <c r="E140" s="175" t="s">
        <v>1</v>
      </c>
      <c r="F140" s="176" t="s">
        <v>148</v>
      </c>
      <c r="H140" s="177">
        <v>6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142</v>
      </c>
      <c r="AU140" s="175" t="s">
        <v>88</v>
      </c>
      <c r="AV140" s="13" t="s">
        <v>88</v>
      </c>
      <c r="AW140" s="13" t="s">
        <v>36</v>
      </c>
      <c r="AX140" s="13" t="s">
        <v>23</v>
      </c>
      <c r="AY140" s="175" t="s">
        <v>130</v>
      </c>
    </row>
    <row r="141" spans="1:65" s="2" customFormat="1" ht="21.75" customHeight="1">
      <c r="A141" s="32"/>
      <c r="B141" s="120"/>
      <c r="C141" s="155" t="s">
        <v>149</v>
      </c>
      <c r="D141" s="155" t="s">
        <v>133</v>
      </c>
      <c r="E141" s="156" t="s">
        <v>150</v>
      </c>
      <c r="F141" s="157" t="s">
        <v>151</v>
      </c>
      <c r="G141" s="158" t="s">
        <v>136</v>
      </c>
      <c r="H141" s="159">
        <v>4</v>
      </c>
      <c r="I141" s="160"/>
      <c r="J141" s="161">
        <f>ROUND(I141*H141,2)</f>
        <v>0</v>
      </c>
      <c r="K141" s="162"/>
      <c r="L141" s="163"/>
      <c r="M141" s="164" t="s">
        <v>1</v>
      </c>
      <c r="N141" s="165" t="s">
        <v>44</v>
      </c>
      <c r="O141" s="58"/>
      <c r="P141" s="166">
        <f>O141*H141</f>
        <v>0</v>
      </c>
      <c r="Q141" s="166">
        <v>0</v>
      </c>
      <c r="R141" s="166">
        <f>Q141*H141</f>
        <v>0</v>
      </c>
      <c r="S141" s="166">
        <v>0</v>
      </c>
      <c r="T141" s="16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8" t="s">
        <v>137</v>
      </c>
      <c r="AT141" s="168" t="s">
        <v>133</v>
      </c>
      <c r="AU141" s="168" t="s">
        <v>88</v>
      </c>
      <c r="AY141" s="17" t="s">
        <v>130</v>
      </c>
      <c r="BE141" s="169">
        <f>IF(N141="základní",J141,0)</f>
        <v>0</v>
      </c>
      <c r="BF141" s="169">
        <f>IF(N141="snížená",J141,0)</f>
        <v>0</v>
      </c>
      <c r="BG141" s="169">
        <f>IF(N141="zákl. přenesená",J141,0)</f>
        <v>0</v>
      </c>
      <c r="BH141" s="169">
        <f>IF(N141="sníž. přenesená",J141,0)</f>
        <v>0</v>
      </c>
      <c r="BI141" s="169">
        <f>IF(N141="nulová",J141,0)</f>
        <v>0</v>
      </c>
      <c r="BJ141" s="17" t="s">
        <v>23</v>
      </c>
      <c r="BK141" s="169">
        <f>ROUND(I141*H141,2)</f>
        <v>0</v>
      </c>
      <c r="BL141" s="17" t="s">
        <v>138</v>
      </c>
      <c r="BM141" s="168" t="s">
        <v>152</v>
      </c>
    </row>
    <row r="142" spans="1:65" s="13" customFormat="1" ht="22.5">
      <c r="B142" s="174"/>
      <c r="D142" s="170" t="s">
        <v>142</v>
      </c>
      <c r="E142" s="175" t="s">
        <v>1</v>
      </c>
      <c r="F142" s="176" t="s">
        <v>153</v>
      </c>
      <c r="H142" s="177">
        <v>4</v>
      </c>
      <c r="I142" s="178"/>
      <c r="L142" s="174"/>
      <c r="M142" s="179"/>
      <c r="N142" s="180"/>
      <c r="O142" s="180"/>
      <c r="P142" s="180"/>
      <c r="Q142" s="180"/>
      <c r="R142" s="180"/>
      <c r="S142" s="180"/>
      <c r="T142" s="181"/>
      <c r="AT142" s="175" t="s">
        <v>142</v>
      </c>
      <c r="AU142" s="175" t="s">
        <v>88</v>
      </c>
      <c r="AV142" s="13" t="s">
        <v>88</v>
      </c>
      <c r="AW142" s="13" t="s">
        <v>36</v>
      </c>
      <c r="AX142" s="13" t="s">
        <v>23</v>
      </c>
      <c r="AY142" s="175" t="s">
        <v>130</v>
      </c>
    </row>
    <row r="143" spans="1:65" s="2" customFormat="1" ht="21.75" customHeight="1">
      <c r="A143" s="32"/>
      <c r="B143" s="120"/>
      <c r="C143" s="155" t="s">
        <v>154</v>
      </c>
      <c r="D143" s="155" t="s">
        <v>133</v>
      </c>
      <c r="E143" s="156" t="s">
        <v>155</v>
      </c>
      <c r="F143" s="157" t="s">
        <v>156</v>
      </c>
      <c r="G143" s="158" t="s">
        <v>136</v>
      </c>
      <c r="H143" s="159">
        <v>1</v>
      </c>
      <c r="I143" s="160"/>
      <c r="J143" s="161">
        <f>ROUND(I143*H143,2)</f>
        <v>0</v>
      </c>
      <c r="K143" s="162"/>
      <c r="L143" s="163"/>
      <c r="M143" s="164" t="s">
        <v>1</v>
      </c>
      <c r="N143" s="165" t="s">
        <v>44</v>
      </c>
      <c r="O143" s="58"/>
      <c r="P143" s="166">
        <f>O143*H143</f>
        <v>0</v>
      </c>
      <c r="Q143" s="166">
        <v>0</v>
      </c>
      <c r="R143" s="166">
        <f>Q143*H143</f>
        <v>0</v>
      </c>
      <c r="S143" s="166">
        <v>0</v>
      </c>
      <c r="T143" s="16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8" t="s">
        <v>137</v>
      </c>
      <c r="AT143" s="168" t="s">
        <v>133</v>
      </c>
      <c r="AU143" s="168" t="s">
        <v>88</v>
      </c>
      <c r="AY143" s="17" t="s">
        <v>130</v>
      </c>
      <c r="BE143" s="169">
        <f>IF(N143="základní",J143,0)</f>
        <v>0</v>
      </c>
      <c r="BF143" s="169">
        <f>IF(N143="snížená",J143,0)</f>
        <v>0</v>
      </c>
      <c r="BG143" s="169">
        <f>IF(N143="zákl. přenesená",J143,0)</f>
        <v>0</v>
      </c>
      <c r="BH143" s="169">
        <f>IF(N143="sníž. přenesená",J143,0)</f>
        <v>0</v>
      </c>
      <c r="BI143" s="169">
        <f>IF(N143="nulová",J143,0)</f>
        <v>0</v>
      </c>
      <c r="BJ143" s="17" t="s">
        <v>23</v>
      </c>
      <c r="BK143" s="169">
        <f>ROUND(I143*H143,2)</f>
        <v>0</v>
      </c>
      <c r="BL143" s="17" t="s">
        <v>138</v>
      </c>
      <c r="BM143" s="168" t="s">
        <v>157</v>
      </c>
    </row>
    <row r="144" spans="1:65" s="14" customFormat="1" ht="11.25">
      <c r="B144" s="182"/>
      <c r="D144" s="170" t="s">
        <v>142</v>
      </c>
      <c r="E144" s="183" t="s">
        <v>1</v>
      </c>
      <c r="F144" s="184" t="s">
        <v>158</v>
      </c>
      <c r="H144" s="183" t="s">
        <v>1</v>
      </c>
      <c r="I144" s="185"/>
      <c r="L144" s="182"/>
      <c r="M144" s="186"/>
      <c r="N144" s="187"/>
      <c r="O144" s="187"/>
      <c r="P144" s="187"/>
      <c r="Q144" s="187"/>
      <c r="R144" s="187"/>
      <c r="S144" s="187"/>
      <c r="T144" s="188"/>
      <c r="AT144" s="183" t="s">
        <v>142</v>
      </c>
      <c r="AU144" s="183" t="s">
        <v>88</v>
      </c>
      <c r="AV144" s="14" t="s">
        <v>23</v>
      </c>
      <c r="AW144" s="14" t="s">
        <v>36</v>
      </c>
      <c r="AX144" s="14" t="s">
        <v>79</v>
      </c>
      <c r="AY144" s="183" t="s">
        <v>130</v>
      </c>
    </row>
    <row r="145" spans="1:65" s="14" customFormat="1" ht="11.25">
      <c r="B145" s="182"/>
      <c r="D145" s="170" t="s">
        <v>142</v>
      </c>
      <c r="E145" s="183" t="s">
        <v>1</v>
      </c>
      <c r="F145" s="184" t="s">
        <v>159</v>
      </c>
      <c r="H145" s="183" t="s">
        <v>1</v>
      </c>
      <c r="I145" s="185"/>
      <c r="L145" s="182"/>
      <c r="M145" s="186"/>
      <c r="N145" s="187"/>
      <c r="O145" s="187"/>
      <c r="P145" s="187"/>
      <c r="Q145" s="187"/>
      <c r="R145" s="187"/>
      <c r="S145" s="187"/>
      <c r="T145" s="188"/>
      <c r="AT145" s="183" t="s">
        <v>142</v>
      </c>
      <c r="AU145" s="183" t="s">
        <v>88</v>
      </c>
      <c r="AV145" s="14" t="s">
        <v>23</v>
      </c>
      <c r="AW145" s="14" t="s">
        <v>36</v>
      </c>
      <c r="AX145" s="14" t="s">
        <v>79</v>
      </c>
      <c r="AY145" s="183" t="s">
        <v>130</v>
      </c>
    </row>
    <row r="146" spans="1:65" s="14" customFormat="1" ht="11.25">
      <c r="B146" s="182"/>
      <c r="D146" s="170" t="s">
        <v>142</v>
      </c>
      <c r="E146" s="183" t="s">
        <v>1</v>
      </c>
      <c r="F146" s="184" t="s">
        <v>160</v>
      </c>
      <c r="H146" s="183" t="s">
        <v>1</v>
      </c>
      <c r="I146" s="185"/>
      <c r="L146" s="182"/>
      <c r="M146" s="186"/>
      <c r="N146" s="187"/>
      <c r="O146" s="187"/>
      <c r="P146" s="187"/>
      <c r="Q146" s="187"/>
      <c r="R146" s="187"/>
      <c r="S146" s="187"/>
      <c r="T146" s="188"/>
      <c r="AT146" s="183" t="s">
        <v>142</v>
      </c>
      <c r="AU146" s="183" t="s">
        <v>88</v>
      </c>
      <c r="AV146" s="14" t="s">
        <v>23</v>
      </c>
      <c r="AW146" s="14" t="s">
        <v>36</v>
      </c>
      <c r="AX146" s="14" t="s">
        <v>79</v>
      </c>
      <c r="AY146" s="183" t="s">
        <v>130</v>
      </c>
    </row>
    <row r="147" spans="1:65" s="13" customFormat="1" ht="11.25">
      <c r="B147" s="174"/>
      <c r="D147" s="170" t="s">
        <v>142</v>
      </c>
      <c r="E147" s="175" t="s">
        <v>1</v>
      </c>
      <c r="F147" s="176" t="s">
        <v>23</v>
      </c>
      <c r="H147" s="177">
        <v>1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142</v>
      </c>
      <c r="AU147" s="175" t="s">
        <v>88</v>
      </c>
      <c r="AV147" s="13" t="s">
        <v>88</v>
      </c>
      <c r="AW147" s="13" t="s">
        <v>36</v>
      </c>
      <c r="AX147" s="13" t="s">
        <v>23</v>
      </c>
      <c r="AY147" s="175" t="s">
        <v>130</v>
      </c>
    </row>
    <row r="148" spans="1:65" s="2" customFormat="1" ht="21.75" customHeight="1">
      <c r="A148" s="32"/>
      <c r="B148" s="120"/>
      <c r="C148" s="155" t="s">
        <v>161</v>
      </c>
      <c r="D148" s="155" t="s">
        <v>133</v>
      </c>
      <c r="E148" s="156" t="s">
        <v>162</v>
      </c>
      <c r="F148" s="157" t="s">
        <v>163</v>
      </c>
      <c r="G148" s="158" t="s">
        <v>136</v>
      </c>
      <c r="H148" s="159">
        <v>1</v>
      </c>
      <c r="I148" s="160"/>
      <c r="J148" s="161">
        <f>ROUND(I148*H148,2)</f>
        <v>0</v>
      </c>
      <c r="K148" s="162"/>
      <c r="L148" s="163"/>
      <c r="M148" s="164" t="s">
        <v>1</v>
      </c>
      <c r="N148" s="165" t="s">
        <v>44</v>
      </c>
      <c r="O148" s="58"/>
      <c r="P148" s="166">
        <f>O148*H148</f>
        <v>0</v>
      </c>
      <c r="Q148" s="166">
        <v>0</v>
      </c>
      <c r="R148" s="166">
        <f>Q148*H148</f>
        <v>0</v>
      </c>
      <c r="S148" s="166">
        <v>0</v>
      </c>
      <c r="T148" s="167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8" t="s">
        <v>137</v>
      </c>
      <c r="AT148" s="168" t="s">
        <v>133</v>
      </c>
      <c r="AU148" s="168" t="s">
        <v>88</v>
      </c>
      <c r="AY148" s="17" t="s">
        <v>130</v>
      </c>
      <c r="BE148" s="169">
        <f>IF(N148="základní",J148,0)</f>
        <v>0</v>
      </c>
      <c r="BF148" s="169">
        <f>IF(N148="snížená",J148,0)</f>
        <v>0</v>
      </c>
      <c r="BG148" s="169">
        <f>IF(N148="zákl. přenesená",J148,0)</f>
        <v>0</v>
      </c>
      <c r="BH148" s="169">
        <f>IF(N148="sníž. přenesená",J148,0)</f>
        <v>0</v>
      </c>
      <c r="BI148" s="169">
        <f>IF(N148="nulová",J148,0)</f>
        <v>0</v>
      </c>
      <c r="BJ148" s="17" t="s">
        <v>23</v>
      </c>
      <c r="BK148" s="169">
        <f>ROUND(I148*H148,2)</f>
        <v>0</v>
      </c>
      <c r="BL148" s="17" t="s">
        <v>138</v>
      </c>
      <c r="BM148" s="168" t="s">
        <v>164</v>
      </c>
    </row>
    <row r="149" spans="1:65" s="2" customFormat="1" ht="29.25">
      <c r="A149" s="32"/>
      <c r="B149" s="33"/>
      <c r="C149" s="32"/>
      <c r="D149" s="170" t="s">
        <v>140</v>
      </c>
      <c r="E149" s="32"/>
      <c r="F149" s="171" t="s">
        <v>165</v>
      </c>
      <c r="G149" s="32"/>
      <c r="H149" s="32"/>
      <c r="I149" s="121"/>
      <c r="J149" s="32"/>
      <c r="K149" s="32"/>
      <c r="L149" s="33"/>
      <c r="M149" s="172"/>
      <c r="N149" s="173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140</v>
      </c>
      <c r="AU149" s="17" t="s">
        <v>88</v>
      </c>
    </row>
    <row r="150" spans="1:65" s="14" customFormat="1" ht="11.25">
      <c r="B150" s="182"/>
      <c r="D150" s="170" t="s">
        <v>142</v>
      </c>
      <c r="E150" s="183" t="s">
        <v>1</v>
      </c>
      <c r="F150" s="184" t="s">
        <v>166</v>
      </c>
      <c r="H150" s="183" t="s">
        <v>1</v>
      </c>
      <c r="I150" s="185"/>
      <c r="L150" s="182"/>
      <c r="M150" s="186"/>
      <c r="N150" s="187"/>
      <c r="O150" s="187"/>
      <c r="P150" s="187"/>
      <c r="Q150" s="187"/>
      <c r="R150" s="187"/>
      <c r="S150" s="187"/>
      <c r="T150" s="188"/>
      <c r="AT150" s="183" t="s">
        <v>142</v>
      </c>
      <c r="AU150" s="183" t="s">
        <v>88</v>
      </c>
      <c r="AV150" s="14" t="s">
        <v>23</v>
      </c>
      <c r="AW150" s="14" t="s">
        <v>36</v>
      </c>
      <c r="AX150" s="14" t="s">
        <v>79</v>
      </c>
      <c r="AY150" s="183" t="s">
        <v>130</v>
      </c>
    </row>
    <row r="151" spans="1:65" s="14" customFormat="1" ht="11.25">
      <c r="B151" s="182"/>
      <c r="D151" s="170" t="s">
        <v>142</v>
      </c>
      <c r="E151" s="183" t="s">
        <v>1</v>
      </c>
      <c r="F151" s="184" t="s">
        <v>159</v>
      </c>
      <c r="H151" s="183" t="s">
        <v>1</v>
      </c>
      <c r="I151" s="185"/>
      <c r="L151" s="182"/>
      <c r="M151" s="186"/>
      <c r="N151" s="187"/>
      <c r="O151" s="187"/>
      <c r="P151" s="187"/>
      <c r="Q151" s="187"/>
      <c r="R151" s="187"/>
      <c r="S151" s="187"/>
      <c r="T151" s="188"/>
      <c r="AT151" s="183" t="s">
        <v>142</v>
      </c>
      <c r="AU151" s="183" t="s">
        <v>88</v>
      </c>
      <c r="AV151" s="14" t="s">
        <v>23</v>
      </c>
      <c r="AW151" s="14" t="s">
        <v>36</v>
      </c>
      <c r="AX151" s="14" t="s">
        <v>79</v>
      </c>
      <c r="AY151" s="183" t="s">
        <v>130</v>
      </c>
    </row>
    <row r="152" spans="1:65" s="14" customFormat="1" ht="11.25">
      <c r="B152" s="182"/>
      <c r="D152" s="170" t="s">
        <v>142</v>
      </c>
      <c r="E152" s="183" t="s">
        <v>1</v>
      </c>
      <c r="F152" s="184" t="s">
        <v>160</v>
      </c>
      <c r="H152" s="183" t="s">
        <v>1</v>
      </c>
      <c r="I152" s="185"/>
      <c r="L152" s="182"/>
      <c r="M152" s="186"/>
      <c r="N152" s="187"/>
      <c r="O152" s="187"/>
      <c r="P152" s="187"/>
      <c r="Q152" s="187"/>
      <c r="R152" s="187"/>
      <c r="S152" s="187"/>
      <c r="T152" s="188"/>
      <c r="AT152" s="183" t="s">
        <v>142</v>
      </c>
      <c r="AU152" s="183" t="s">
        <v>88</v>
      </c>
      <c r="AV152" s="14" t="s">
        <v>23</v>
      </c>
      <c r="AW152" s="14" t="s">
        <v>36</v>
      </c>
      <c r="AX152" s="14" t="s">
        <v>79</v>
      </c>
      <c r="AY152" s="183" t="s">
        <v>130</v>
      </c>
    </row>
    <row r="153" spans="1:65" s="13" customFormat="1" ht="11.25">
      <c r="B153" s="174"/>
      <c r="D153" s="170" t="s">
        <v>142</v>
      </c>
      <c r="E153" s="175" t="s">
        <v>1</v>
      </c>
      <c r="F153" s="176" t="s">
        <v>23</v>
      </c>
      <c r="H153" s="177">
        <v>1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142</v>
      </c>
      <c r="AU153" s="175" t="s">
        <v>88</v>
      </c>
      <c r="AV153" s="13" t="s">
        <v>88</v>
      </c>
      <c r="AW153" s="13" t="s">
        <v>36</v>
      </c>
      <c r="AX153" s="13" t="s">
        <v>23</v>
      </c>
      <c r="AY153" s="175" t="s">
        <v>130</v>
      </c>
    </row>
    <row r="154" spans="1:65" s="2" customFormat="1" ht="24.2" customHeight="1">
      <c r="A154" s="32"/>
      <c r="B154" s="120"/>
      <c r="C154" s="155" t="s">
        <v>167</v>
      </c>
      <c r="D154" s="155" t="s">
        <v>133</v>
      </c>
      <c r="E154" s="156" t="s">
        <v>168</v>
      </c>
      <c r="F154" s="157" t="s">
        <v>169</v>
      </c>
      <c r="G154" s="158" t="s">
        <v>136</v>
      </c>
      <c r="H154" s="159">
        <v>1</v>
      </c>
      <c r="I154" s="160"/>
      <c r="J154" s="161">
        <f>ROUND(I154*H154,2)</f>
        <v>0</v>
      </c>
      <c r="K154" s="162"/>
      <c r="L154" s="163"/>
      <c r="M154" s="164" t="s">
        <v>1</v>
      </c>
      <c r="N154" s="165" t="s">
        <v>44</v>
      </c>
      <c r="O154" s="58"/>
      <c r="P154" s="166">
        <f>O154*H154</f>
        <v>0</v>
      </c>
      <c r="Q154" s="166">
        <v>0</v>
      </c>
      <c r="R154" s="166">
        <f>Q154*H154</f>
        <v>0</v>
      </c>
      <c r="S154" s="166">
        <v>0</v>
      </c>
      <c r="T154" s="167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8" t="s">
        <v>137</v>
      </c>
      <c r="AT154" s="168" t="s">
        <v>133</v>
      </c>
      <c r="AU154" s="168" t="s">
        <v>88</v>
      </c>
      <c r="AY154" s="17" t="s">
        <v>130</v>
      </c>
      <c r="BE154" s="169">
        <f>IF(N154="základní",J154,0)</f>
        <v>0</v>
      </c>
      <c r="BF154" s="169">
        <f>IF(N154="snížená",J154,0)</f>
        <v>0</v>
      </c>
      <c r="BG154" s="169">
        <f>IF(N154="zákl. přenesená",J154,0)</f>
        <v>0</v>
      </c>
      <c r="BH154" s="169">
        <f>IF(N154="sníž. přenesená",J154,0)</f>
        <v>0</v>
      </c>
      <c r="BI154" s="169">
        <f>IF(N154="nulová",J154,0)</f>
        <v>0</v>
      </c>
      <c r="BJ154" s="17" t="s">
        <v>23</v>
      </c>
      <c r="BK154" s="169">
        <f>ROUND(I154*H154,2)</f>
        <v>0</v>
      </c>
      <c r="BL154" s="17" t="s">
        <v>138</v>
      </c>
      <c r="BM154" s="168" t="s">
        <v>170</v>
      </c>
    </row>
    <row r="155" spans="1:65" s="2" customFormat="1" ht="29.25">
      <c r="A155" s="32"/>
      <c r="B155" s="33"/>
      <c r="C155" s="32"/>
      <c r="D155" s="170" t="s">
        <v>140</v>
      </c>
      <c r="E155" s="32"/>
      <c r="F155" s="171" t="s">
        <v>165</v>
      </c>
      <c r="G155" s="32"/>
      <c r="H155" s="32"/>
      <c r="I155" s="121"/>
      <c r="J155" s="32"/>
      <c r="K155" s="32"/>
      <c r="L155" s="33"/>
      <c r="M155" s="172"/>
      <c r="N155" s="173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140</v>
      </c>
      <c r="AU155" s="17" t="s">
        <v>88</v>
      </c>
    </row>
    <row r="156" spans="1:65" s="14" customFormat="1" ht="11.25">
      <c r="B156" s="182"/>
      <c r="D156" s="170" t="s">
        <v>142</v>
      </c>
      <c r="E156" s="183" t="s">
        <v>1</v>
      </c>
      <c r="F156" s="184" t="s">
        <v>166</v>
      </c>
      <c r="H156" s="183" t="s">
        <v>1</v>
      </c>
      <c r="I156" s="185"/>
      <c r="L156" s="182"/>
      <c r="M156" s="186"/>
      <c r="N156" s="187"/>
      <c r="O156" s="187"/>
      <c r="P156" s="187"/>
      <c r="Q156" s="187"/>
      <c r="R156" s="187"/>
      <c r="S156" s="187"/>
      <c r="T156" s="188"/>
      <c r="AT156" s="183" t="s">
        <v>142</v>
      </c>
      <c r="AU156" s="183" t="s">
        <v>88</v>
      </c>
      <c r="AV156" s="14" t="s">
        <v>23</v>
      </c>
      <c r="AW156" s="14" t="s">
        <v>36</v>
      </c>
      <c r="AX156" s="14" t="s">
        <v>79</v>
      </c>
      <c r="AY156" s="183" t="s">
        <v>130</v>
      </c>
    </row>
    <row r="157" spans="1:65" s="14" customFormat="1" ht="11.25">
      <c r="B157" s="182"/>
      <c r="D157" s="170" t="s">
        <v>142</v>
      </c>
      <c r="E157" s="183" t="s">
        <v>1</v>
      </c>
      <c r="F157" s="184" t="s">
        <v>159</v>
      </c>
      <c r="H157" s="183" t="s">
        <v>1</v>
      </c>
      <c r="I157" s="185"/>
      <c r="L157" s="182"/>
      <c r="M157" s="186"/>
      <c r="N157" s="187"/>
      <c r="O157" s="187"/>
      <c r="P157" s="187"/>
      <c r="Q157" s="187"/>
      <c r="R157" s="187"/>
      <c r="S157" s="187"/>
      <c r="T157" s="188"/>
      <c r="AT157" s="183" t="s">
        <v>142</v>
      </c>
      <c r="AU157" s="183" t="s">
        <v>88</v>
      </c>
      <c r="AV157" s="14" t="s">
        <v>23</v>
      </c>
      <c r="AW157" s="14" t="s">
        <v>36</v>
      </c>
      <c r="AX157" s="14" t="s">
        <v>79</v>
      </c>
      <c r="AY157" s="183" t="s">
        <v>130</v>
      </c>
    </row>
    <row r="158" spans="1:65" s="14" customFormat="1" ht="11.25">
      <c r="B158" s="182"/>
      <c r="D158" s="170" t="s">
        <v>142</v>
      </c>
      <c r="E158" s="183" t="s">
        <v>1</v>
      </c>
      <c r="F158" s="184" t="s">
        <v>160</v>
      </c>
      <c r="H158" s="183" t="s">
        <v>1</v>
      </c>
      <c r="I158" s="185"/>
      <c r="L158" s="182"/>
      <c r="M158" s="186"/>
      <c r="N158" s="187"/>
      <c r="O158" s="187"/>
      <c r="P158" s="187"/>
      <c r="Q158" s="187"/>
      <c r="R158" s="187"/>
      <c r="S158" s="187"/>
      <c r="T158" s="188"/>
      <c r="AT158" s="183" t="s">
        <v>142</v>
      </c>
      <c r="AU158" s="183" t="s">
        <v>88</v>
      </c>
      <c r="AV158" s="14" t="s">
        <v>23</v>
      </c>
      <c r="AW158" s="14" t="s">
        <v>36</v>
      </c>
      <c r="AX158" s="14" t="s">
        <v>79</v>
      </c>
      <c r="AY158" s="183" t="s">
        <v>130</v>
      </c>
    </row>
    <row r="159" spans="1:65" s="13" customFormat="1" ht="11.25">
      <c r="B159" s="174"/>
      <c r="D159" s="170" t="s">
        <v>142</v>
      </c>
      <c r="E159" s="175" t="s">
        <v>1</v>
      </c>
      <c r="F159" s="176" t="s">
        <v>23</v>
      </c>
      <c r="H159" s="177">
        <v>1</v>
      </c>
      <c r="I159" s="178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5" t="s">
        <v>142</v>
      </c>
      <c r="AU159" s="175" t="s">
        <v>88</v>
      </c>
      <c r="AV159" s="13" t="s">
        <v>88</v>
      </c>
      <c r="AW159" s="13" t="s">
        <v>36</v>
      </c>
      <c r="AX159" s="13" t="s">
        <v>23</v>
      </c>
      <c r="AY159" s="175" t="s">
        <v>130</v>
      </c>
    </row>
    <row r="160" spans="1:65" s="2" customFormat="1" ht="16.5" customHeight="1">
      <c r="A160" s="32"/>
      <c r="B160" s="120"/>
      <c r="C160" s="155" t="s">
        <v>171</v>
      </c>
      <c r="D160" s="155" t="s">
        <v>133</v>
      </c>
      <c r="E160" s="156" t="s">
        <v>172</v>
      </c>
      <c r="F160" s="157" t="s">
        <v>173</v>
      </c>
      <c r="G160" s="158" t="s">
        <v>136</v>
      </c>
      <c r="H160" s="159">
        <v>24</v>
      </c>
      <c r="I160" s="160"/>
      <c r="J160" s="161">
        <f>ROUND(I160*H160,2)</f>
        <v>0</v>
      </c>
      <c r="K160" s="162"/>
      <c r="L160" s="163"/>
      <c r="M160" s="164" t="s">
        <v>1</v>
      </c>
      <c r="N160" s="165" t="s">
        <v>44</v>
      </c>
      <c r="O160" s="58"/>
      <c r="P160" s="166">
        <f>O160*H160</f>
        <v>0</v>
      </c>
      <c r="Q160" s="166">
        <v>0</v>
      </c>
      <c r="R160" s="166">
        <f>Q160*H160</f>
        <v>0</v>
      </c>
      <c r="S160" s="166">
        <v>0</v>
      </c>
      <c r="T160" s="167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8" t="s">
        <v>137</v>
      </c>
      <c r="AT160" s="168" t="s">
        <v>133</v>
      </c>
      <c r="AU160" s="168" t="s">
        <v>88</v>
      </c>
      <c r="AY160" s="17" t="s">
        <v>130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17" t="s">
        <v>23</v>
      </c>
      <c r="BK160" s="169">
        <f>ROUND(I160*H160,2)</f>
        <v>0</v>
      </c>
      <c r="BL160" s="17" t="s">
        <v>138</v>
      </c>
      <c r="BM160" s="168" t="s">
        <v>174</v>
      </c>
    </row>
    <row r="161" spans="1:65" s="13" customFormat="1" ht="22.5">
      <c r="B161" s="174"/>
      <c r="D161" s="170" t="s">
        <v>142</v>
      </c>
      <c r="E161" s="175" t="s">
        <v>1</v>
      </c>
      <c r="F161" s="176" t="s">
        <v>175</v>
      </c>
      <c r="H161" s="177">
        <v>24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142</v>
      </c>
      <c r="AU161" s="175" t="s">
        <v>88</v>
      </c>
      <c r="AV161" s="13" t="s">
        <v>88</v>
      </c>
      <c r="AW161" s="13" t="s">
        <v>36</v>
      </c>
      <c r="AX161" s="13" t="s">
        <v>23</v>
      </c>
      <c r="AY161" s="175" t="s">
        <v>130</v>
      </c>
    </row>
    <row r="162" spans="1:65" s="2" customFormat="1" ht="16.5" customHeight="1">
      <c r="A162" s="32"/>
      <c r="B162" s="120"/>
      <c r="C162" s="155" t="s">
        <v>176</v>
      </c>
      <c r="D162" s="155" t="s">
        <v>133</v>
      </c>
      <c r="E162" s="156" t="s">
        <v>177</v>
      </c>
      <c r="F162" s="157" t="s">
        <v>178</v>
      </c>
      <c r="G162" s="158" t="s">
        <v>136</v>
      </c>
      <c r="H162" s="159">
        <v>8</v>
      </c>
      <c r="I162" s="160"/>
      <c r="J162" s="161">
        <f>ROUND(I162*H162,2)</f>
        <v>0</v>
      </c>
      <c r="K162" s="162"/>
      <c r="L162" s="163"/>
      <c r="M162" s="164" t="s">
        <v>1</v>
      </c>
      <c r="N162" s="165" t="s">
        <v>44</v>
      </c>
      <c r="O162" s="58"/>
      <c r="P162" s="166">
        <f>O162*H162</f>
        <v>0</v>
      </c>
      <c r="Q162" s="166">
        <v>0</v>
      </c>
      <c r="R162" s="166">
        <f>Q162*H162</f>
        <v>0</v>
      </c>
      <c r="S162" s="166">
        <v>0</v>
      </c>
      <c r="T162" s="167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8" t="s">
        <v>137</v>
      </c>
      <c r="AT162" s="168" t="s">
        <v>133</v>
      </c>
      <c r="AU162" s="168" t="s">
        <v>88</v>
      </c>
      <c r="AY162" s="17" t="s">
        <v>130</v>
      </c>
      <c r="BE162" s="169">
        <f>IF(N162="základní",J162,0)</f>
        <v>0</v>
      </c>
      <c r="BF162" s="169">
        <f>IF(N162="snížená",J162,0)</f>
        <v>0</v>
      </c>
      <c r="BG162" s="169">
        <f>IF(N162="zákl. přenesená",J162,0)</f>
        <v>0</v>
      </c>
      <c r="BH162" s="169">
        <f>IF(N162="sníž. přenesená",J162,0)</f>
        <v>0</v>
      </c>
      <c r="BI162" s="169">
        <f>IF(N162="nulová",J162,0)</f>
        <v>0</v>
      </c>
      <c r="BJ162" s="17" t="s">
        <v>23</v>
      </c>
      <c r="BK162" s="169">
        <f>ROUND(I162*H162,2)</f>
        <v>0</v>
      </c>
      <c r="BL162" s="17" t="s">
        <v>138</v>
      </c>
      <c r="BM162" s="168" t="s">
        <v>179</v>
      </c>
    </row>
    <row r="163" spans="1:65" s="13" customFormat="1" ht="22.5">
      <c r="B163" s="174"/>
      <c r="D163" s="170" t="s">
        <v>142</v>
      </c>
      <c r="E163" s="175" t="s">
        <v>1</v>
      </c>
      <c r="F163" s="176" t="s">
        <v>180</v>
      </c>
      <c r="H163" s="177">
        <v>8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142</v>
      </c>
      <c r="AU163" s="175" t="s">
        <v>88</v>
      </c>
      <c r="AV163" s="13" t="s">
        <v>88</v>
      </c>
      <c r="AW163" s="13" t="s">
        <v>36</v>
      </c>
      <c r="AX163" s="13" t="s">
        <v>23</v>
      </c>
      <c r="AY163" s="175" t="s">
        <v>130</v>
      </c>
    </row>
    <row r="164" spans="1:65" s="2" customFormat="1" ht="16.5" customHeight="1">
      <c r="A164" s="32"/>
      <c r="B164" s="120"/>
      <c r="C164" s="155" t="s">
        <v>181</v>
      </c>
      <c r="D164" s="155" t="s">
        <v>133</v>
      </c>
      <c r="E164" s="156" t="s">
        <v>182</v>
      </c>
      <c r="F164" s="157" t="s">
        <v>183</v>
      </c>
      <c r="G164" s="158" t="s">
        <v>136</v>
      </c>
      <c r="H164" s="159">
        <v>6</v>
      </c>
      <c r="I164" s="160"/>
      <c r="J164" s="161">
        <f>ROUND(I164*H164,2)</f>
        <v>0</v>
      </c>
      <c r="K164" s="162"/>
      <c r="L164" s="163"/>
      <c r="M164" s="164" t="s">
        <v>1</v>
      </c>
      <c r="N164" s="165" t="s">
        <v>44</v>
      </c>
      <c r="O164" s="58"/>
      <c r="P164" s="166">
        <f>O164*H164</f>
        <v>0</v>
      </c>
      <c r="Q164" s="166">
        <v>0</v>
      </c>
      <c r="R164" s="166">
        <f>Q164*H164</f>
        <v>0</v>
      </c>
      <c r="S164" s="166">
        <v>0</v>
      </c>
      <c r="T164" s="167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8" t="s">
        <v>137</v>
      </c>
      <c r="AT164" s="168" t="s">
        <v>133</v>
      </c>
      <c r="AU164" s="168" t="s">
        <v>88</v>
      </c>
      <c r="AY164" s="17" t="s">
        <v>130</v>
      </c>
      <c r="BE164" s="169">
        <f>IF(N164="základní",J164,0)</f>
        <v>0</v>
      </c>
      <c r="BF164" s="169">
        <f>IF(N164="snížená",J164,0)</f>
        <v>0</v>
      </c>
      <c r="BG164" s="169">
        <f>IF(N164="zákl. přenesená",J164,0)</f>
        <v>0</v>
      </c>
      <c r="BH164" s="169">
        <f>IF(N164="sníž. přenesená",J164,0)</f>
        <v>0</v>
      </c>
      <c r="BI164" s="169">
        <f>IF(N164="nulová",J164,0)</f>
        <v>0</v>
      </c>
      <c r="BJ164" s="17" t="s">
        <v>23</v>
      </c>
      <c r="BK164" s="169">
        <f>ROUND(I164*H164,2)</f>
        <v>0</v>
      </c>
      <c r="BL164" s="17" t="s">
        <v>138</v>
      </c>
      <c r="BM164" s="168" t="s">
        <v>184</v>
      </c>
    </row>
    <row r="165" spans="1:65" s="2" customFormat="1" ht="29.25">
      <c r="A165" s="32"/>
      <c r="B165" s="33"/>
      <c r="C165" s="32"/>
      <c r="D165" s="170" t="s">
        <v>140</v>
      </c>
      <c r="E165" s="32"/>
      <c r="F165" s="171" t="s">
        <v>185</v>
      </c>
      <c r="G165" s="32"/>
      <c r="H165" s="32"/>
      <c r="I165" s="121"/>
      <c r="J165" s="32"/>
      <c r="K165" s="32"/>
      <c r="L165" s="33"/>
      <c r="M165" s="172"/>
      <c r="N165" s="173"/>
      <c r="O165" s="58"/>
      <c r="P165" s="58"/>
      <c r="Q165" s="58"/>
      <c r="R165" s="58"/>
      <c r="S165" s="58"/>
      <c r="T165" s="5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140</v>
      </c>
      <c r="AU165" s="17" t="s">
        <v>88</v>
      </c>
    </row>
    <row r="166" spans="1:65" s="14" customFormat="1" ht="11.25">
      <c r="B166" s="182"/>
      <c r="D166" s="170" t="s">
        <v>142</v>
      </c>
      <c r="E166" s="183" t="s">
        <v>1</v>
      </c>
      <c r="F166" s="184" t="s">
        <v>186</v>
      </c>
      <c r="H166" s="183" t="s">
        <v>1</v>
      </c>
      <c r="I166" s="185"/>
      <c r="L166" s="182"/>
      <c r="M166" s="186"/>
      <c r="N166" s="187"/>
      <c r="O166" s="187"/>
      <c r="P166" s="187"/>
      <c r="Q166" s="187"/>
      <c r="R166" s="187"/>
      <c r="S166" s="187"/>
      <c r="T166" s="188"/>
      <c r="AT166" s="183" t="s">
        <v>142</v>
      </c>
      <c r="AU166" s="183" t="s">
        <v>88</v>
      </c>
      <c r="AV166" s="14" t="s">
        <v>23</v>
      </c>
      <c r="AW166" s="14" t="s">
        <v>36</v>
      </c>
      <c r="AX166" s="14" t="s">
        <v>79</v>
      </c>
      <c r="AY166" s="183" t="s">
        <v>130</v>
      </c>
    </row>
    <row r="167" spans="1:65" s="14" customFormat="1" ht="11.25">
      <c r="B167" s="182"/>
      <c r="D167" s="170" t="s">
        <v>142</v>
      </c>
      <c r="E167" s="183" t="s">
        <v>1</v>
      </c>
      <c r="F167" s="184" t="s">
        <v>187</v>
      </c>
      <c r="H167" s="183" t="s">
        <v>1</v>
      </c>
      <c r="I167" s="185"/>
      <c r="L167" s="182"/>
      <c r="M167" s="186"/>
      <c r="N167" s="187"/>
      <c r="O167" s="187"/>
      <c r="P167" s="187"/>
      <c r="Q167" s="187"/>
      <c r="R167" s="187"/>
      <c r="S167" s="187"/>
      <c r="T167" s="188"/>
      <c r="AT167" s="183" t="s">
        <v>142</v>
      </c>
      <c r="AU167" s="183" t="s">
        <v>88</v>
      </c>
      <c r="AV167" s="14" t="s">
        <v>23</v>
      </c>
      <c r="AW167" s="14" t="s">
        <v>36</v>
      </c>
      <c r="AX167" s="14" t="s">
        <v>79</v>
      </c>
      <c r="AY167" s="183" t="s">
        <v>130</v>
      </c>
    </row>
    <row r="168" spans="1:65" s="13" customFormat="1" ht="11.25">
      <c r="B168" s="174"/>
      <c r="D168" s="170" t="s">
        <v>142</v>
      </c>
      <c r="E168" s="175" t="s">
        <v>1</v>
      </c>
      <c r="F168" s="176" t="s">
        <v>188</v>
      </c>
      <c r="H168" s="177">
        <v>6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142</v>
      </c>
      <c r="AU168" s="175" t="s">
        <v>88</v>
      </c>
      <c r="AV168" s="13" t="s">
        <v>88</v>
      </c>
      <c r="AW168" s="13" t="s">
        <v>36</v>
      </c>
      <c r="AX168" s="13" t="s">
        <v>23</v>
      </c>
      <c r="AY168" s="175" t="s">
        <v>130</v>
      </c>
    </row>
    <row r="169" spans="1:65" s="12" customFormat="1" ht="22.9" customHeight="1">
      <c r="B169" s="142"/>
      <c r="D169" s="143" t="s">
        <v>78</v>
      </c>
      <c r="E169" s="153" t="s">
        <v>189</v>
      </c>
      <c r="F169" s="153" t="s">
        <v>190</v>
      </c>
      <c r="I169" s="145"/>
      <c r="J169" s="154">
        <f>BK169</f>
        <v>0</v>
      </c>
      <c r="L169" s="142"/>
      <c r="M169" s="147"/>
      <c r="N169" s="148"/>
      <c r="O169" s="148"/>
      <c r="P169" s="149">
        <f>SUM(P170:P207)</f>
        <v>0</v>
      </c>
      <c r="Q169" s="148"/>
      <c r="R169" s="149">
        <f>SUM(R170:R207)</f>
        <v>0</v>
      </c>
      <c r="S169" s="148"/>
      <c r="T169" s="150">
        <f>SUM(T170:T207)</f>
        <v>0</v>
      </c>
      <c r="AR169" s="143" t="s">
        <v>88</v>
      </c>
      <c r="AT169" s="151" t="s">
        <v>78</v>
      </c>
      <c r="AU169" s="151" t="s">
        <v>23</v>
      </c>
      <c r="AY169" s="143" t="s">
        <v>130</v>
      </c>
      <c r="BK169" s="152">
        <f>SUM(BK170:BK207)</f>
        <v>0</v>
      </c>
    </row>
    <row r="170" spans="1:65" s="2" customFormat="1" ht="16.5" customHeight="1">
      <c r="A170" s="32"/>
      <c r="B170" s="120"/>
      <c r="C170" s="155" t="s">
        <v>28</v>
      </c>
      <c r="D170" s="155" t="s">
        <v>133</v>
      </c>
      <c r="E170" s="156" t="s">
        <v>191</v>
      </c>
      <c r="F170" s="157" t="s">
        <v>192</v>
      </c>
      <c r="G170" s="158" t="s">
        <v>136</v>
      </c>
      <c r="H170" s="159">
        <v>4</v>
      </c>
      <c r="I170" s="160"/>
      <c r="J170" s="161">
        <f>ROUND(I170*H170,2)</f>
        <v>0</v>
      </c>
      <c r="K170" s="162"/>
      <c r="L170" s="163"/>
      <c r="M170" s="164" t="s">
        <v>1</v>
      </c>
      <c r="N170" s="165" t="s">
        <v>44</v>
      </c>
      <c r="O170" s="58"/>
      <c r="P170" s="166">
        <f>O170*H170</f>
        <v>0</v>
      </c>
      <c r="Q170" s="166">
        <v>0</v>
      </c>
      <c r="R170" s="166">
        <f>Q170*H170</f>
        <v>0</v>
      </c>
      <c r="S170" s="166">
        <v>0</v>
      </c>
      <c r="T170" s="167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8" t="s">
        <v>88</v>
      </c>
      <c r="AT170" s="168" t="s">
        <v>133</v>
      </c>
      <c r="AU170" s="168" t="s">
        <v>88</v>
      </c>
      <c r="AY170" s="17" t="s">
        <v>130</v>
      </c>
      <c r="BE170" s="169">
        <f>IF(N170="základní",J170,0)</f>
        <v>0</v>
      </c>
      <c r="BF170" s="169">
        <f>IF(N170="snížená",J170,0)</f>
        <v>0</v>
      </c>
      <c r="BG170" s="169">
        <f>IF(N170="zákl. přenesená",J170,0)</f>
        <v>0</v>
      </c>
      <c r="BH170" s="169">
        <f>IF(N170="sníž. přenesená",J170,0)</f>
        <v>0</v>
      </c>
      <c r="BI170" s="169">
        <f>IF(N170="nulová",J170,0)</f>
        <v>0</v>
      </c>
      <c r="BJ170" s="17" t="s">
        <v>23</v>
      </c>
      <c r="BK170" s="169">
        <f>ROUND(I170*H170,2)</f>
        <v>0</v>
      </c>
      <c r="BL170" s="17" t="s">
        <v>23</v>
      </c>
      <c r="BM170" s="168" t="s">
        <v>193</v>
      </c>
    </row>
    <row r="171" spans="1:65" s="14" customFormat="1" ht="11.25">
      <c r="B171" s="182"/>
      <c r="D171" s="170" t="s">
        <v>142</v>
      </c>
      <c r="E171" s="183" t="s">
        <v>1</v>
      </c>
      <c r="F171" s="184" t="s">
        <v>194</v>
      </c>
      <c r="H171" s="183" t="s">
        <v>1</v>
      </c>
      <c r="I171" s="185"/>
      <c r="L171" s="182"/>
      <c r="M171" s="186"/>
      <c r="N171" s="187"/>
      <c r="O171" s="187"/>
      <c r="P171" s="187"/>
      <c r="Q171" s="187"/>
      <c r="R171" s="187"/>
      <c r="S171" s="187"/>
      <c r="T171" s="188"/>
      <c r="AT171" s="183" t="s">
        <v>142</v>
      </c>
      <c r="AU171" s="183" t="s">
        <v>88</v>
      </c>
      <c r="AV171" s="14" t="s">
        <v>23</v>
      </c>
      <c r="AW171" s="14" t="s">
        <v>36</v>
      </c>
      <c r="AX171" s="14" t="s">
        <v>79</v>
      </c>
      <c r="AY171" s="183" t="s">
        <v>130</v>
      </c>
    </row>
    <row r="172" spans="1:65" s="14" customFormat="1" ht="11.25">
      <c r="B172" s="182"/>
      <c r="D172" s="170" t="s">
        <v>142</v>
      </c>
      <c r="E172" s="183" t="s">
        <v>1</v>
      </c>
      <c r="F172" s="184" t="s">
        <v>195</v>
      </c>
      <c r="H172" s="183" t="s">
        <v>1</v>
      </c>
      <c r="I172" s="185"/>
      <c r="L172" s="182"/>
      <c r="M172" s="186"/>
      <c r="N172" s="187"/>
      <c r="O172" s="187"/>
      <c r="P172" s="187"/>
      <c r="Q172" s="187"/>
      <c r="R172" s="187"/>
      <c r="S172" s="187"/>
      <c r="T172" s="188"/>
      <c r="AT172" s="183" t="s">
        <v>142</v>
      </c>
      <c r="AU172" s="183" t="s">
        <v>88</v>
      </c>
      <c r="AV172" s="14" t="s">
        <v>23</v>
      </c>
      <c r="AW172" s="14" t="s">
        <v>36</v>
      </c>
      <c r="AX172" s="14" t="s">
        <v>79</v>
      </c>
      <c r="AY172" s="183" t="s">
        <v>130</v>
      </c>
    </row>
    <row r="173" spans="1:65" s="14" customFormat="1" ht="11.25">
      <c r="B173" s="182"/>
      <c r="D173" s="170" t="s">
        <v>142</v>
      </c>
      <c r="E173" s="183" t="s">
        <v>1</v>
      </c>
      <c r="F173" s="184" t="s">
        <v>196</v>
      </c>
      <c r="H173" s="183" t="s">
        <v>1</v>
      </c>
      <c r="I173" s="185"/>
      <c r="L173" s="182"/>
      <c r="M173" s="186"/>
      <c r="N173" s="187"/>
      <c r="O173" s="187"/>
      <c r="P173" s="187"/>
      <c r="Q173" s="187"/>
      <c r="R173" s="187"/>
      <c r="S173" s="187"/>
      <c r="T173" s="188"/>
      <c r="AT173" s="183" t="s">
        <v>142</v>
      </c>
      <c r="AU173" s="183" t="s">
        <v>88</v>
      </c>
      <c r="AV173" s="14" t="s">
        <v>23</v>
      </c>
      <c r="AW173" s="14" t="s">
        <v>36</v>
      </c>
      <c r="AX173" s="14" t="s">
        <v>79</v>
      </c>
      <c r="AY173" s="183" t="s">
        <v>130</v>
      </c>
    </row>
    <row r="174" spans="1:65" s="14" customFormat="1" ht="11.25">
      <c r="B174" s="182"/>
      <c r="D174" s="170" t="s">
        <v>142</v>
      </c>
      <c r="E174" s="183" t="s">
        <v>1</v>
      </c>
      <c r="F174" s="184" t="s">
        <v>197</v>
      </c>
      <c r="H174" s="183" t="s">
        <v>1</v>
      </c>
      <c r="I174" s="185"/>
      <c r="L174" s="182"/>
      <c r="M174" s="186"/>
      <c r="N174" s="187"/>
      <c r="O174" s="187"/>
      <c r="P174" s="187"/>
      <c r="Q174" s="187"/>
      <c r="R174" s="187"/>
      <c r="S174" s="187"/>
      <c r="T174" s="188"/>
      <c r="AT174" s="183" t="s">
        <v>142</v>
      </c>
      <c r="AU174" s="183" t="s">
        <v>88</v>
      </c>
      <c r="AV174" s="14" t="s">
        <v>23</v>
      </c>
      <c r="AW174" s="14" t="s">
        <v>36</v>
      </c>
      <c r="AX174" s="14" t="s">
        <v>79</v>
      </c>
      <c r="AY174" s="183" t="s">
        <v>130</v>
      </c>
    </row>
    <row r="175" spans="1:65" s="14" customFormat="1" ht="11.25">
      <c r="B175" s="182"/>
      <c r="D175" s="170" t="s">
        <v>142</v>
      </c>
      <c r="E175" s="183" t="s">
        <v>1</v>
      </c>
      <c r="F175" s="184" t="s">
        <v>198</v>
      </c>
      <c r="H175" s="183" t="s">
        <v>1</v>
      </c>
      <c r="I175" s="185"/>
      <c r="L175" s="182"/>
      <c r="M175" s="186"/>
      <c r="N175" s="187"/>
      <c r="O175" s="187"/>
      <c r="P175" s="187"/>
      <c r="Q175" s="187"/>
      <c r="R175" s="187"/>
      <c r="S175" s="187"/>
      <c r="T175" s="188"/>
      <c r="AT175" s="183" t="s">
        <v>142</v>
      </c>
      <c r="AU175" s="183" t="s">
        <v>88</v>
      </c>
      <c r="AV175" s="14" t="s">
        <v>23</v>
      </c>
      <c r="AW175" s="14" t="s">
        <v>36</v>
      </c>
      <c r="AX175" s="14" t="s">
        <v>79</v>
      </c>
      <c r="AY175" s="183" t="s">
        <v>130</v>
      </c>
    </row>
    <row r="176" spans="1:65" s="14" customFormat="1" ht="11.25">
      <c r="B176" s="182"/>
      <c r="D176" s="170" t="s">
        <v>142</v>
      </c>
      <c r="E176" s="183" t="s">
        <v>1</v>
      </c>
      <c r="F176" s="184" t="s">
        <v>199</v>
      </c>
      <c r="H176" s="183" t="s">
        <v>1</v>
      </c>
      <c r="I176" s="185"/>
      <c r="L176" s="182"/>
      <c r="M176" s="186"/>
      <c r="N176" s="187"/>
      <c r="O176" s="187"/>
      <c r="P176" s="187"/>
      <c r="Q176" s="187"/>
      <c r="R176" s="187"/>
      <c r="S176" s="187"/>
      <c r="T176" s="188"/>
      <c r="AT176" s="183" t="s">
        <v>142</v>
      </c>
      <c r="AU176" s="183" t="s">
        <v>88</v>
      </c>
      <c r="AV176" s="14" t="s">
        <v>23</v>
      </c>
      <c r="AW176" s="14" t="s">
        <v>36</v>
      </c>
      <c r="AX176" s="14" t="s">
        <v>79</v>
      </c>
      <c r="AY176" s="183" t="s">
        <v>130</v>
      </c>
    </row>
    <row r="177" spans="1:65" s="14" customFormat="1" ht="11.25">
      <c r="B177" s="182"/>
      <c r="D177" s="170" t="s">
        <v>142</v>
      </c>
      <c r="E177" s="183" t="s">
        <v>1</v>
      </c>
      <c r="F177" s="184" t="s">
        <v>200</v>
      </c>
      <c r="H177" s="183" t="s">
        <v>1</v>
      </c>
      <c r="I177" s="185"/>
      <c r="L177" s="182"/>
      <c r="M177" s="186"/>
      <c r="N177" s="187"/>
      <c r="O177" s="187"/>
      <c r="P177" s="187"/>
      <c r="Q177" s="187"/>
      <c r="R177" s="187"/>
      <c r="S177" s="187"/>
      <c r="T177" s="188"/>
      <c r="AT177" s="183" t="s">
        <v>142</v>
      </c>
      <c r="AU177" s="183" t="s">
        <v>88</v>
      </c>
      <c r="AV177" s="14" t="s">
        <v>23</v>
      </c>
      <c r="AW177" s="14" t="s">
        <v>36</v>
      </c>
      <c r="AX177" s="14" t="s">
        <v>79</v>
      </c>
      <c r="AY177" s="183" t="s">
        <v>130</v>
      </c>
    </row>
    <row r="178" spans="1:65" s="14" customFormat="1" ht="11.25">
      <c r="B178" s="182"/>
      <c r="D178" s="170" t="s">
        <v>142</v>
      </c>
      <c r="E178" s="183" t="s">
        <v>1</v>
      </c>
      <c r="F178" s="184" t="s">
        <v>201</v>
      </c>
      <c r="H178" s="183" t="s">
        <v>1</v>
      </c>
      <c r="I178" s="185"/>
      <c r="L178" s="182"/>
      <c r="M178" s="186"/>
      <c r="N178" s="187"/>
      <c r="O178" s="187"/>
      <c r="P178" s="187"/>
      <c r="Q178" s="187"/>
      <c r="R178" s="187"/>
      <c r="S178" s="187"/>
      <c r="T178" s="188"/>
      <c r="AT178" s="183" t="s">
        <v>142</v>
      </c>
      <c r="AU178" s="183" t="s">
        <v>88</v>
      </c>
      <c r="AV178" s="14" t="s">
        <v>23</v>
      </c>
      <c r="AW178" s="14" t="s">
        <v>36</v>
      </c>
      <c r="AX178" s="14" t="s">
        <v>79</v>
      </c>
      <c r="AY178" s="183" t="s">
        <v>130</v>
      </c>
    </row>
    <row r="179" spans="1:65" s="13" customFormat="1" ht="11.25">
      <c r="B179" s="174"/>
      <c r="D179" s="170" t="s">
        <v>142</v>
      </c>
      <c r="E179" s="175" t="s">
        <v>1</v>
      </c>
      <c r="F179" s="176" t="s">
        <v>154</v>
      </c>
      <c r="H179" s="177">
        <v>4</v>
      </c>
      <c r="I179" s="178"/>
      <c r="L179" s="174"/>
      <c r="M179" s="179"/>
      <c r="N179" s="180"/>
      <c r="O179" s="180"/>
      <c r="P179" s="180"/>
      <c r="Q179" s="180"/>
      <c r="R179" s="180"/>
      <c r="S179" s="180"/>
      <c r="T179" s="181"/>
      <c r="AT179" s="175" t="s">
        <v>142</v>
      </c>
      <c r="AU179" s="175" t="s">
        <v>88</v>
      </c>
      <c r="AV179" s="13" t="s">
        <v>88</v>
      </c>
      <c r="AW179" s="13" t="s">
        <v>36</v>
      </c>
      <c r="AX179" s="13" t="s">
        <v>23</v>
      </c>
      <c r="AY179" s="175" t="s">
        <v>130</v>
      </c>
    </row>
    <row r="180" spans="1:65" s="2" customFormat="1" ht="16.5" customHeight="1">
      <c r="A180" s="32"/>
      <c r="B180" s="120"/>
      <c r="C180" s="155" t="s">
        <v>202</v>
      </c>
      <c r="D180" s="155" t="s">
        <v>133</v>
      </c>
      <c r="E180" s="156" t="s">
        <v>203</v>
      </c>
      <c r="F180" s="157" t="s">
        <v>204</v>
      </c>
      <c r="G180" s="158" t="s">
        <v>136</v>
      </c>
      <c r="H180" s="159">
        <v>1</v>
      </c>
      <c r="I180" s="160"/>
      <c r="J180" s="161">
        <f>ROUND(I180*H180,2)</f>
        <v>0</v>
      </c>
      <c r="K180" s="162"/>
      <c r="L180" s="163"/>
      <c r="M180" s="164" t="s">
        <v>1</v>
      </c>
      <c r="N180" s="165" t="s">
        <v>44</v>
      </c>
      <c r="O180" s="58"/>
      <c r="P180" s="166">
        <f>O180*H180</f>
        <v>0</v>
      </c>
      <c r="Q180" s="166">
        <v>0</v>
      </c>
      <c r="R180" s="166">
        <f>Q180*H180</f>
        <v>0</v>
      </c>
      <c r="S180" s="166">
        <v>0</v>
      </c>
      <c r="T180" s="167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8" t="s">
        <v>88</v>
      </c>
      <c r="AT180" s="168" t="s">
        <v>133</v>
      </c>
      <c r="AU180" s="168" t="s">
        <v>88</v>
      </c>
      <c r="AY180" s="17" t="s">
        <v>130</v>
      </c>
      <c r="BE180" s="169">
        <f>IF(N180="základní",J180,0)</f>
        <v>0</v>
      </c>
      <c r="BF180" s="169">
        <f>IF(N180="snížená",J180,0)</f>
        <v>0</v>
      </c>
      <c r="BG180" s="169">
        <f>IF(N180="zákl. přenesená",J180,0)</f>
        <v>0</v>
      </c>
      <c r="BH180" s="169">
        <f>IF(N180="sníž. přenesená",J180,0)</f>
        <v>0</v>
      </c>
      <c r="BI180" s="169">
        <f>IF(N180="nulová",J180,0)</f>
        <v>0</v>
      </c>
      <c r="BJ180" s="17" t="s">
        <v>23</v>
      </c>
      <c r="BK180" s="169">
        <f>ROUND(I180*H180,2)</f>
        <v>0</v>
      </c>
      <c r="BL180" s="17" t="s">
        <v>23</v>
      </c>
      <c r="BM180" s="168" t="s">
        <v>205</v>
      </c>
    </row>
    <row r="181" spans="1:65" s="13" customFormat="1" ht="11.25">
      <c r="B181" s="174"/>
      <c r="D181" s="170" t="s">
        <v>142</v>
      </c>
      <c r="E181" s="175" t="s">
        <v>1</v>
      </c>
      <c r="F181" s="176" t="s">
        <v>23</v>
      </c>
      <c r="H181" s="177">
        <v>1</v>
      </c>
      <c r="I181" s="178"/>
      <c r="L181" s="174"/>
      <c r="M181" s="179"/>
      <c r="N181" s="180"/>
      <c r="O181" s="180"/>
      <c r="P181" s="180"/>
      <c r="Q181" s="180"/>
      <c r="R181" s="180"/>
      <c r="S181" s="180"/>
      <c r="T181" s="181"/>
      <c r="AT181" s="175" t="s">
        <v>142</v>
      </c>
      <c r="AU181" s="175" t="s">
        <v>88</v>
      </c>
      <c r="AV181" s="13" t="s">
        <v>88</v>
      </c>
      <c r="AW181" s="13" t="s">
        <v>36</v>
      </c>
      <c r="AX181" s="13" t="s">
        <v>23</v>
      </c>
      <c r="AY181" s="175" t="s">
        <v>130</v>
      </c>
    </row>
    <row r="182" spans="1:65" s="2" customFormat="1" ht="16.5" customHeight="1">
      <c r="A182" s="32"/>
      <c r="B182" s="120"/>
      <c r="C182" s="155" t="s">
        <v>206</v>
      </c>
      <c r="D182" s="155" t="s">
        <v>133</v>
      </c>
      <c r="E182" s="156" t="s">
        <v>207</v>
      </c>
      <c r="F182" s="157" t="s">
        <v>208</v>
      </c>
      <c r="G182" s="158" t="s">
        <v>136</v>
      </c>
      <c r="H182" s="159">
        <v>4</v>
      </c>
      <c r="I182" s="160"/>
      <c r="J182" s="161">
        <f>ROUND(I182*H182,2)</f>
        <v>0</v>
      </c>
      <c r="K182" s="162"/>
      <c r="L182" s="163"/>
      <c r="M182" s="164" t="s">
        <v>1</v>
      </c>
      <c r="N182" s="165" t="s">
        <v>44</v>
      </c>
      <c r="O182" s="58"/>
      <c r="P182" s="166">
        <f>O182*H182</f>
        <v>0</v>
      </c>
      <c r="Q182" s="166">
        <v>0</v>
      </c>
      <c r="R182" s="166">
        <f>Q182*H182</f>
        <v>0</v>
      </c>
      <c r="S182" s="166">
        <v>0</v>
      </c>
      <c r="T182" s="167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8" t="s">
        <v>88</v>
      </c>
      <c r="AT182" s="168" t="s">
        <v>133</v>
      </c>
      <c r="AU182" s="168" t="s">
        <v>88</v>
      </c>
      <c r="AY182" s="17" t="s">
        <v>130</v>
      </c>
      <c r="BE182" s="169">
        <f>IF(N182="základní",J182,0)</f>
        <v>0</v>
      </c>
      <c r="BF182" s="169">
        <f>IF(N182="snížená",J182,0)</f>
        <v>0</v>
      </c>
      <c r="BG182" s="169">
        <f>IF(N182="zákl. přenesená",J182,0)</f>
        <v>0</v>
      </c>
      <c r="BH182" s="169">
        <f>IF(N182="sníž. přenesená",J182,0)</f>
        <v>0</v>
      </c>
      <c r="BI182" s="169">
        <f>IF(N182="nulová",J182,0)</f>
        <v>0</v>
      </c>
      <c r="BJ182" s="17" t="s">
        <v>23</v>
      </c>
      <c r="BK182" s="169">
        <f>ROUND(I182*H182,2)</f>
        <v>0</v>
      </c>
      <c r="BL182" s="17" t="s">
        <v>23</v>
      </c>
      <c r="BM182" s="168" t="s">
        <v>209</v>
      </c>
    </row>
    <row r="183" spans="1:65" s="14" customFormat="1" ht="11.25">
      <c r="B183" s="182"/>
      <c r="D183" s="170" t="s">
        <v>142</v>
      </c>
      <c r="E183" s="183" t="s">
        <v>1</v>
      </c>
      <c r="F183" s="184" t="s">
        <v>210</v>
      </c>
      <c r="H183" s="183" t="s">
        <v>1</v>
      </c>
      <c r="I183" s="185"/>
      <c r="L183" s="182"/>
      <c r="M183" s="186"/>
      <c r="N183" s="187"/>
      <c r="O183" s="187"/>
      <c r="P183" s="187"/>
      <c r="Q183" s="187"/>
      <c r="R183" s="187"/>
      <c r="S183" s="187"/>
      <c r="T183" s="188"/>
      <c r="AT183" s="183" t="s">
        <v>142</v>
      </c>
      <c r="AU183" s="183" t="s">
        <v>88</v>
      </c>
      <c r="AV183" s="14" t="s">
        <v>23</v>
      </c>
      <c r="AW183" s="14" t="s">
        <v>36</v>
      </c>
      <c r="AX183" s="14" t="s">
        <v>79</v>
      </c>
      <c r="AY183" s="183" t="s">
        <v>130</v>
      </c>
    </row>
    <row r="184" spans="1:65" s="14" customFormat="1" ht="11.25">
      <c r="B184" s="182"/>
      <c r="D184" s="170" t="s">
        <v>142</v>
      </c>
      <c r="E184" s="183" t="s">
        <v>1</v>
      </c>
      <c r="F184" s="184" t="s">
        <v>195</v>
      </c>
      <c r="H184" s="183" t="s">
        <v>1</v>
      </c>
      <c r="I184" s="185"/>
      <c r="L184" s="182"/>
      <c r="M184" s="186"/>
      <c r="N184" s="187"/>
      <c r="O184" s="187"/>
      <c r="P184" s="187"/>
      <c r="Q184" s="187"/>
      <c r="R184" s="187"/>
      <c r="S184" s="187"/>
      <c r="T184" s="188"/>
      <c r="AT184" s="183" t="s">
        <v>142</v>
      </c>
      <c r="AU184" s="183" t="s">
        <v>88</v>
      </c>
      <c r="AV184" s="14" t="s">
        <v>23</v>
      </c>
      <c r="AW184" s="14" t="s">
        <v>36</v>
      </c>
      <c r="AX184" s="14" t="s">
        <v>79</v>
      </c>
      <c r="AY184" s="183" t="s">
        <v>130</v>
      </c>
    </row>
    <row r="185" spans="1:65" s="14" customFormat="1" ht="11.25">
      <c r="B185" s="182"/>
      <c r="D185" s="170" t="s">
        <v>142</v>
      </c>
      <c r="E185" s="183" t="s">
        <v>1</v>
      </c>
      <c r="F185" s="184" t="s">
        <v>196</v>
      </c>
      <c r="H185" s="183" t="s">
        <v>1</v>
      </c>
      <c r="I185" s="185"/>
      <c r="L185" s="182"/>
      <c r="M185" s="186"/>
      <c r="N185" s="187"/>
      <c r="O185" s="187"/>
      <c r="P185" s="187"/>
      <c r="Q185" s="187"/>
      <c r="R185" s="187"/>
      <c r="S185" s="187"/>
      <c r="T185" s="188"/>
      <c r="AT185" s="183" t="s">
        <v>142</v>
      </c>
      <c r="AU185" s="183" t="s">
        <v>88</v>
      </c>
      <c r="AV185" s="14" t="s">
        <v>23</v>
      </c>
      <c r="AW185" s="14" t="s">
        <v>36</v>
      </c>
      <c r="AX185" s="14" t="s">
        <v>79</v>
      </c>
      <c r="AY185" s="183" t="s">
        <v>130</v>
      </c>
    </row>
    <row r="186" spans="1:65" s="14" customFormat="1" ht="11.25">
      <c r="B186" s="182"/>
      <c r="D186" s="170" t="s">
        <v>142</v>
      </c>
      <c r="E186" s="183" t="s">
        <v>1</v>
      </c>
      <c r="F186" s="184" t="s">
        <v>197</v>
      </c>
      <c r="H186" s="183" t="s">
        <v>1</v>
      </c>
      <c r="I186" s="185"/>
      <c r="L186" s="182"/>
      <c r="M186" s="186"/>
      <c r="N186" s="187"/>
      <c r="O186" s="187"/>
      <c r="P186" s="187"/>
      <c r="Q186" s="187"/>
      <c r="R186" s="187"/>
      <c r="S186" s="187"/>
      <c r="T186" s="188"/>
      <c r="AT186" s="183" t="s">
        <v>142</v>
      </c>
      <c r="AU186" s="183" t="s">
        <v>88</v>
      </c>
      <c r="AV186" s="14" t="s">
        <v>23</v>
      </c>
      <c r="AW186" s="14" t="s">
        <v>36</v>
      </c>
      <c r="AX186" s="14" t="s">
        <v>79</v>
      </c>
      <c r="AY186" s="183" t="s">
        <v>130</v>
      </c>
    </row>
    <row r="187" spans="1:65" s="14" customFormat="1" ht="11.25">
      <c r="B187" s="182"/>
      <c r="D187" s="170" t="s">
        <v>142</v>
      </c>
      <c r="E187" s="183" t="s">
        <v>1</v>
      </c>
      <c r="F187" s="184" t="s">
        <v>198</v>
      </c>
      <c r="H187" s="183" t="s">
        <v>1</v>
      </c>
      <c r="I187" s="185"/>
      <c r="L187" s="182"/>
      <c r="M187" s="186"/>
      <c r="N187" s="187"/>
      <c r="O187" s="187"/>
      <c r="P187" s="187"/>
      <c r="Q187" s="187"/>
      <c r="R187" s="187"/>
      <c r="S187" s="187"/>
      <c r="T187" s="188"/>
      <c r="AT187" s="183" t="s">
        <v>142</v>
      </c>
      <c r="AU187" s="183" t="s">
        <v>88</v>
      </c>
      <c r="AV187" s="14" t="s">
        <v>23</v>
      </c>
      <c r="AW187" s="14" t="s">
        <v>36</v>
      </c>
      <c r="AX187" s="14" t="s">
        <v>79</v>
      </c>
      <c r="AY187" s="183" t="s">
        <v>130</v>
      </c>
    </row>
    <row r="188" spans="1:65" s="14" customFormat="1" ht="11.25">
      <c r="B188" s="182"/>
      <c r="D188" s="170" t="s">
        <v>142</v>
      </c>
      <c r="E188" s="183" t="s">
        <v>1</v>
      </c>
      <c r="F188" s="184" t="s">
        <v>199</v>
      </c>
      <c r="H188" s="183" t="s">
        <v>1</v>
      </c>
      <c r="I188" s="185"/>
      <c r="L188" s="182"/>
      <c r="M188" s="186"/>
      <c r="N188" s="187"/>
      <c r="O188" s="187"/>
      <c r="P188" s="187"/>
      <c r="Q188" s="187"/>
      <c r="R188" s="187"/>
      <c r="S188" s="187"/>
      <c r="T188" s="188"/>
      <c r="AT188" s="183" t="s">
        <v>142</v>
      </c>
      <c r="AU188" s="183" t="s">
        <v>88</v>
      </c>
      <c r="AV188" s="14" t="s">
        <v>23</v>
      </c>
      <c r="AW188" s="14" t="s">
        <v>36</v>
      </c>
      <c r="AX188" s="14" t="s">
        <v>79</v>
      </c>
      <c r="AY188" s="183" t="s">
        <v>130</v>
      </c>
    </row>
    <row r="189" spans="1:65" s="14" customFormat="1" ht="11.25">
      <c r="B189" s="182"/>
      <c r="D189" s="170" t="s">
        <v>142</v>
      </c>
      <c r="E189" s="183" t="s">
        <v>1</v>
      </c>
      <c r="F189" s="184" t="s">
        <v>200</v>
      </c>
      <c r="H189" s="183" t="s">
        <v>1</v>
      </c>
      <c r="I189" s="185"/>
      <c r="L189" s="182"/>
      <c r="M189" s="186"/>
      <c r="N189" s="187"/>
      <c r="O189" s="187"/>
      <c r="P189" s="187"/>
      <c r="Q189" s="187"/>
      <c r="R189" s="187"/>
      <c r="S189" s="187"/>
      <c r="T189" s="188"/>
      <c r="AT189" s="183" t="s">
        <v>142</v>
      </c>
      <c r="AU189" s="183" t="s">
        <v>88</v>
      </c>
      <c r="AV189" s="14" t="s">
        <v>23</v>
      </c>
      <c r="AW189" s="14" t="s">
        <v>36</v>
      </c>
      <c r="AX189" s="14" t="s">
        <v>79</v>
      </c>
      <c r="AY189" s="183" t="s">
        <v>130</v>
      </c>
    </row>
    <row r="190" spans="1:65" s="14" customFormat="1" ht="11.25">
      <c r="B190" s="182"/>
      <c r="D190" s="170" t="s">
        <v>142</v>
      </c>
      <c r="E190" s="183" t="s">
        <v>1</v>
      </c>
      <c r="F190" s="184" t="s">
        <v>201</v>
      </c>
      <c r="H190" s="183" t="s">
        <v>1</v>
      </c>
      <c r="I190" s="185"/>
      <c r="L190" s="182"/>
      <c r="M190" s="186"/>
      <c r="N190" s="187"/>
      <c r="O190" s="187"/>
      <c r="P190" s="187"/>
      <c r="Q190" s="187"/>
      <c r="R190" s="187"/>
      <c r="S190" s="187"/>
      <c r="T190" s="188"/>
      <c r="AT190" s="183" t="s">
        <v>142</v>
      </c>
      <c r="AU190" s="183" t="s">
        <v>88</v>
      </c>
      <c r="AV190" s="14" t="s">
        <v>23</v>
      </c>
      <c r="AW190" s="14" t="s">
        <v>36</v>
      </c>
      <c r="AX190" s="14" t="s">
        <v>79</v>
      </c>
      <c r="AY190" s="183" t="s">
        <v>130</v>
      </c>
    </row>
    <row r="191" spans="1:65" s="13" customFormat="1" ht="11.25">
      <c r="B191" s="174"/>
      <c r="D191" s="170" t="s">
        <v>142</v>
      </c>
      <c r="E191" s="175" t="s">
        <v>1</v>
      </c>
      <c r="F191" s="176" t="s">
        <v>154</v>
      </c>
      <c r="H191" s="177">
        <v>4</v>
      </c>
      <c r="I191" s="178"/>
      <c r="L191" s="174"/>
      <c r="M191" s="179"/>
      <c r="N191" s="180"/>
      <c r="O191" s="180"/>
      <c r="P191" s="180"/>
      <c r="Q191" s="180"/>
      <c r="R191" s="180"/>
      <c r="S191" s="180"/>
      <c r="T191" s="181"/>
      <c r="AT191" s="175" t="s">
        <v>142</v>
      </c>
      <c r="AU191" s="175" t="s">
        <v>88</v>
      </c>
      <c r="AV191" s="13" t="s">
        <v>88</v>
      </c>
      <c r="AW191" s="13" t="s">
        <v>36</v>
      </c>
      <c r="AX191" s="13" t="s">
        <v>23</v>
      </c>
      <c r="AY191" s="175" t="s">
        <v>130</v>
      </c>
    </row>
    <row r="192" spans="1:65" s="2" customFormat="1" ht="16.5" customHeight="1">
      <c r="A192" s="32"/>
      <c r="B192" s="120"/>
      <c r="C192" s="155" t="s">
        <v>211</v>
      </c>
      <c r="D192" s="155" t="s">
        <v>133</v>
      </c>
      <c r="E192" s="156" t="s">
        <v>212</v>
      </c>
      <c r="F192" s="157" t="s">
        <v>213</v>
      </c>
      <c r="G192" s="158" t="s">
        <v>136</v>
      </c>
      <c r="H192" s="159">
        <v>8</v>
      </c>
      <c r="I192" s="160"/>
      <c r="J192" s="161">
        <f>ROUND(I192*H192,2)</f>
        <v>0</v>
      </c>
      <c r="K192" s="162"/>
      <c r="L192" s="163"/>
      <c r="M192" s="164" t="s">
        <v>1</v>
      </c>
      <c r="N192" s="165" t="s">
        <v>44</v>
      </c>
      <c r="O192" s="58"/>
      <c r="P192" s="166">
        <f>O192*H192</f>
        <v>0</v>
      </c>
      <c r="Q192" s="166">
        <v>0</v>
      </c>
      <c r="R192" s="166">
        <f>Q192*H192</f>
        <v>0</v>
      </c>
      <c r="S192" s="166">
        <v>0</v>
      </c>
      <c r="T192" s="167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8" t="s">
        <v>88</v>
      </c>
      <c r="AT192" s="168" t="s">
        <v>133</v>
      </c>
      <c r="AU192" s="168" t="s">
        <v>88</v>
      </c>
      <c r="AY192" s="17" t="s">
        <v>130</v>
      </c>
      <c r="BE192" s="169">
        <f>IF(N192="základní",J192,0)</f>
        <v>0</v>
      </c>
      <c r="BF192" s="169">
        <f>IF(N192="snížená",J192,0)</f>
        <v>0</v>
      </c>
      <c r="BG192" s="169">
        <f>IF(N192="zákl. přenesená",J192,0)</f>
        <v>0</v>
      </c>
      <c r="BH192" s="169">
        <f>IF(N192="sníž. přenesená",J192,0)</f>
        <v>0</v>
      </c>
      <c r="BI192" s="169">
        <f>IF(N192="nulová",J192,0)</f>
        <v>0</v>
      </c>
      <c r="BJ192" s="17" t="s">
        <v>23</v>
      </c>
      <c r="BK192" s="169">
        <f>ROUND(I192*H192,2)</f>
        <v>0</v>
      </c>
      <c r="BL192" s="17" t="s">
        <v>23</v>
      </c>
      <c r="BM192" s="168" t="s">
        <v>214</v>
      </c>
    </row>
    <row r="193" spans="1:65" s="13" customFormat="1" ht="11.25">
      <c r="B193" s="174"/>
      <c r="D193" s="170" t="s">
        <v>142</v>
      </c>
      <c r="E193" s="175" t="s">
        <v>1</v>
      </c>
      <c r="F193" s="176" t="s">
        <v>215</v>
      </c>
      <c r="H193" s="177">
        <v>8</v>
      </c>
      <c r="I193" s="178"/>
      <c r="L193" s="174"/>
      <c r="M193" s="179"/>
      <c r="N193" s="180"/>
      <c r="O193" s="180"/>
      <c r="P193" s="180"/>
      <c r="Q193" s="180"/>
      <c r="R193" s="180"/>
      <c r="S193" s="180"/>
      <c r="T193" s="181"/>
      <c r="AT193" s="175" t="s">
        <v>142</v>
      </c>
      <c r="AU193" s="175" t="s">
        <v>88</v>
      </c>
      <c r="AV193" s="13" t="s">
        <v>88</v>
      </c>
      <c r="AW193" s="13" t="s">
        <v>36</v>
      </c>
      <c r="AX193" s="13" t="s">
        <v>23</v>
      </c>
      <c r="AY193" s="175" t="s">
        <v>130</v>
      </c>
    </row>
    <row r="194" spans="1:65" s="2" customFormat="1" ht="16.5" customHeight="1">
      <c r="A194" s="32"/>
      <c r="B194" s="120"/>
      <c r="C194" s="155" t="s">
        <v>8</v>
      </c>
      <c r="D194" s="155" t="s">
        <v>133</v>
      </c>
      <c r="E194" s="156" t="s">
        <v>216</v>
      </c>
      <c r="F194" s="157" t="s">
        <v>217</v>
      </c>
      <c r="G194" s="158" t="s">
        <v>136</v>
      </c>
      <c r="H194" s="159">
        <v>1</v>
      </c>
      <c r="I194" s="160"/>
      <c r="J194" s="161">
        <f>ROUND(I194*H194,2)</f>
        <v>0</v>
      </c>
      <c r="K194" s="162"/>
      <c r="L194" s="163"/>
      <c r="M194" s="164" t="s">
        <v>1</v>
      </c>
      <c r="N194" s="165" t="s">
        <v>44</v>
      </c>
      <c r="O194" s="58"/>
      <c r="P194" s="166">
        <f>O194*H194</f>
        <v>0</v>
      </c>
      <c r="Q194" s="166">
        <v>0</v>
      </c>
      <c r="R194" s="166">
        <f>Q194*H194</f>
        <v>0</v>
      </c>
      <c r="S194" s="166">
        <v>0</v>
      </c>
      <c r="T194" s="167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8" t="s">
        <v>88</v>
      </c>
      <c r="AT194" s="168" t="s">
        <v>133</v>
      </c>
      <c r="AU194" s="168" t="s">
        <v>88</v>
      </c>
      <c r="AY194" s="17" t="s">
        <v>130</v>
      </c>
      <c r="BE194" s="169">
        <f>IF(N194="základní",J194,0)</f>
        <v>0</v>
      </c>
      <c r="BF194" s="169">
        <f>IF(N194="snížená",J194,0)</f>
        <v>0</v>
      </c>
      <c r="BG194" s="169">
        <f>IF(N194="zákl. přenesená",J194,0)</f>
        <v>0</v>
      </c>
      <c r="BH194" s="169">
        <f>IF(N194="sníž. přenesená",J194,0)</f>
        <v>0</v>
      </c>
      <c r="BI194" s="169">
        <f>IF(N194="nulová",J194,0)</f>
        <v>0</v>
      </c>
      <c r="BJ194" s="17" t="s">
        <v>23</v>
      </c>
      <c r="BK194" s="169">
        <f>ROUND(I194*H194,2)</f>
        <v>0</v>
      </c>
      <c r="BL194" s="17" t="s">
        <v>23</v>
      </c>
      <c r="BM194" s="168" t="s">
        <v>218</v>
      </c>
    </row>
    <row r="195" spans="1:65" s="13" customFormat="1" ht="11.25">
      <c r="B195" s="174"/>
      <c r="D195" s="170" t="s">
        <v>142</v>
      </c>
      <c r="E195" s="175" t="s">
        <v>1</v>
      </c>
      <c r="F195" s="176" t="s">
        <v>219</v>
      </c>
      <c r="H195" s="177">
        <v>1</v>
      </c>
      <c r="I195" s="178"/>
      <c r="L195" s="174"/>
      <c r="M195" s="179"/>
      <c r="N195" s="180"/>
      <c r="O195" s="180"/>
      <c r="P195" s="180"/>
      <c r="Q195" s="180"/>
      <c r="R195" s="180"/>
      <c r="S195" s="180"/>
      <c r="T195" s="181"/>
      <c r="AT195" s="175" t="s">
        <v>142</v>
      </c>
      <c r="AU195" s="175" t="s">
        <v>88</v>
      </c>
      <c r="AV195" s="13" t="s">
        <v>88</v>
      </c>
      <c r="AW195" s="13" t="s">
        <v>36</v>
      </c>
      <c r="AX195" s="13" t="s">
        <v>23</v>
      </c>
      <c r="AY195" s="175" t="s">
        <v>130</v>
      </c>
    </row>
    <row r="196" spans="1:65" s="2" customFormat="1" ht="16.5" customHeight="1">
      <c r="A196" s="32"/>
      <c r="B196" s="120"/>
      <c r="C196" s="155" t="s">
        <v>138</v>
      </c>
      <c r="D196" s="155" t="s">
        <v>133</v>
      </c>
      <c r="E196" s="156" t="s">
        <v>220</v>
      </c>
      <c r="F196" s="157" t="s">
        <v>221</v>
      </c>
      <c r="G196" s="158" t="s">
        <v>136</v>
      </c>
      <c r="H196" s="159">
        <v>24</v>
      </c>
      <c r="I196" s="160"/>
      <c r="J196" s="161">
        <f>ROUND(I196*H196,2)</f>
        <v>0</v>
      </c>
      <c r="K196" s="162"/>
      <c r="L196" s="163"/>
      <c r="M196" s="164" t="s">
        <v>1</v>
      </c>
      <c r="N196" s="165" t="s">
        <v>44</v>
      </c>
      <c r="O196" s="58"/>
      <c r="P196" s="166">
        <f>O196*H196</f>
        <v>0</v>
      </c>
      <c r="Q196" s="166">
        <v>0</v>
      </c>
      <c r="R196" s="166">
        <f>Q196*H196</f>
        <v>0</v>
      </c>
      <c r="S196" s="166">
        <v>0</v>
      </c>
      <c r="T196" s="167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8" t="s">
        <v>88</v>
      </c>
      <c r="AT196" s="168" t="s">
        <v>133</v>
      </c>
      <c r="AU196" s="168" t="s">
        <v>88</v>
      </c>
      <c r="AY196" s="17" t="s">
        <v>130</v>
      </c>
      <c r="BE196" s="169">
        <f>IF(N196="základní",J196,0)</f>
        <v>0</v>
      </c>
      <c r="BF196" s="169">
        <f>IF(N196="snížená",J196,0)</f>
        <v>0</v>
      </c>
      <c r="BG196" s="169">
        <f>IF(N196="zákl. přenesená",J196,0)</f>
        <v>0</v>
      </c>
      <c r="BH196" s="169">
        <f>IF(N196="sníž. přenesená",J196,0)</f>
        <v>0</v>
      </c>
      <c r="BI196" s="169">
        <f>IF(N196="nulová",J196,0)</f>
        <v>0</v>
      </c>
      <c r="BJ196" s="17" t="s">
        <v>23</v>
      </c>
      <c r="BK196" s="169">
        <f>ROUND(I196*H196,2)</f>
        <v>0</v>
      </c>
      <c r="BL196" s="17" t="s">
        <v>23</v>
      </c>
      <c r="BM196" s="168" t="s">
        <v>222</v>
      </c>
    </row>
    <row r="197" spans="1:65" s="13" customFormat="1" ht="11.25">
      <c r="B197" s="174"/>
      <c r="D197" s="170" t="s">
        <v>142</v>
      </c>
      <c r="E197" s="175" t="s">
        <v>1</v>
      </c>
      <c r="F197" s="176" t="s">
        <v>223</v>
      </c>
      <c r="H197" s="177">
        <v>24</v>
      </c>
      <c r="I197" s="178"/>
      <c r="L197" s="174"/>
      <c r="M197" s="179"/>
      <c r="N197" s="180"/>
      <c r="O197" s="180"/>
      <c r="P197" s="180"/>
      <c r="Q197" s="180"/>
      <c r="R197" s="180"/>
      <c r="S197" s="180"/>
      <c r="T197" s="181"/>
      <c r="AT197" s="175" t="s">
        <v>142</v>
      </c>
      <c r="AU197" s="175" t="s">
        <v>88</v>
      </c>
      <c r="AV197" s="13" t="s">
        <v>88</v>
      </c>
      <c r="AW197" s="13" t="s">
        <v>36</v>
      </c>
      <c r="AX197" s="13" t="s">
        <v>23</v>
      </c>
      <c r="AY197" s="175" t="s">
        <v>130</v>
      </c>
    </row>
    <row r="198" spans="1:65" s="2" customFormat="1" ht="16.5" customHeight="1">
      <c r="A198" s="32"/>
      <c r="B198" s="120"/>
      <c r="C198" s="155" t="s">
        <v>224</v>
      </c>
      <c r="D198" s="155" t="s">
        <v>133</v>
      </c>
      <c r="E198" s="156" t="s">
        <v>225</v>
      </c>
      <c r="F198" s="157" t="s">
        <v>226</v>
      </c>
      <c r="G198" s="158" t="s">
        <v>136</v>
      </c>
      <c r="H198" s="159">
        <v>6</v>
      </c>
      <c r="I198" s="160"/>
      <c r="J198" s="161">
        <f>ROUND(I198*H198,2)</f>
        <v>0</v>
      </c>
      <c r="K198" s="162"/>
      <c r="L198" s="163"/>
      <c r="M198" s="164" t="s">
        <v>1</v>
      </c>
      <c r="N198" s="165" t="s">
        <v>44</v>
      </c>
      <c r="O198" s="58"/>
      <c r="P198" s="166">
        <f>O198*H198</f>
        <v>0</v>
      </c>
      <c r="Q198" s="166">
        <v>0</v>
      </c>
      <c r="R198" s="166">
        <f>Q198*H198</f>
        <v>0</v>
      </c>
      <c r="S198" s="166">
        <v>0</v>
      </c>
      <c r="T198" s="167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8" t="s">
        <v>88</v>
      </c>
      <c r="AT198" s="168" t="s">
        <v>133</v>
      </c>
      <c r="AU198" s="168" t="s">
        <v>88</v>
      </c>
      <c r="AY198" s="17" t="s">
        <v>130</v>
      </c>
      <c r="BE198" s="169">
        <f>IF(N198="základní",J198,0)</f>
        <v>0</v>
      </c>
      <c r="BF198" s="169">
        <f>IF(N198="snížená",J198,0)</f>
        <v>0</v>
      </c>
      <c r="BG198" s="169">
        <f>IF(N198="zákl. přenesená",J198,0)</f>
        <v>0</v>
      </c>
      <c r="BH198" s="169">
        <f>IF(N198="sníž. přenesená",J198,0)</f>
        <v>0</v>
      </c>
      <c r="BI198" s="169">
        <f>IF(N198="nulová",J198,0)</f>
        <v>0</v>
      </c>
      <c r="BJ198" s="17" t="s">
        <v>23</v>
      </c>
      <c r="BK198" s="169">
        <f>ROUND(I198*H198,2)</f>
        <v>0</v>
      </c>
      <c r="BL198" s="17" t="s">
        <v>23</v>
      </c>
      <c r="BM198" s="168" t="s">
        <v>227</v>
      </c>
    </row>
    <row r="199" spans="1:65" s="13" customFormat="1" ht="11.25">
      <c r="B199" s="174"/>
      <c r="D199" s="170" t="s">
        <v>142</v>
      </c>
      <c r="E199" s="175" t="s">
        <v>1</v>
      </c>
      <c r="F199" s="176" t="s">
        <v>228</v>
      </c>
      <c r="H199" s="177">
        <v>6</v>
      </c>
      <c r="I199" s="178"/>
      <c r="L199" s="174"/>
      <c r="M199" s="179"/>
      <c r="N199" s="180"/>
      <c r="O199" s="180"/>
      <c r="P199" s="180"/>
      <c r="Q199" s="180"/>
      <c r="R199" s="180"/>
      <c r="S199" s="180"/>
      <c r="T199" s="181"/>
      <c r="AT199" s="175" t="s">
        <v>142</v>
      </c>
      <c r="AU199" s="175" t="s">
        <v>88</v>
      </c>
      <c r="AV199" s="13" t="s">
        <v>88</v>
      </c>
      <c r="AW199" s="13" t="s">
        <v>36</v>
      </c>
      <c r="AX199" s="13" t="s">
        <v>23</v>
      </c>
      <c r="AY199" s="175" t="s">
        <v>130</v>
      </c>
    </row>
    <row r="200" spans="1:65" s="2" customFormat="1" ht="16.5" customHeight="1">
      <c r="A200" s="32"/>
      <c r="B200" s="120"/>
      <c r="C200" s="155" t="s">
        <v>229</v>
      </c>
      <c r="D200" s="155" t="s">
        <v>133</v>
      </c>
      <c r="E200" s="156" t="s">
        <v>230</v>
      </c>
      <c r="F200" s="157" t="s">
        <v>231</v>
      </c>
      <c r="G200" s="158" t="s">
        <v>136</v>
      </c>
      <c r="H200" s="159">
        <v>1</v>
      </c>
      <c r="I200" s="160"/>
      <c r="J200" s="161">
        <f>ROUND(I200*H200,2)</f>
        <v>0</v>
      </c>
      <c r="K200" s="162"/>
      <c r="L200" s="163"/>
      <c r="M200" s="164" t="s">
        <v>1</v>
      </c>
      <c r="N200" s="165" t="s">
        <v>44</v>
      </c>
      <c r="O200" s="58"/>
      <c r="P200" s="166">
        <f>O200*H200</f>
        <v>0</v>
      </c>
      <c r="Q200" s="166">
        <v>0</v>
      </c>
      <c r="R200" s="166">
        <f>Q200*H200</f>
        <v>0</v>
      </c>
      <c r="S200" s="166">
        <v>0</v>
      </c>
      <c r="T200" s="167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8" t="s">
        <v>88</v>
      </c>
      <c r="AT200" s="168" t="s">
        <v>133</v>
      </c>
      <c r="AU200" s="168" t="s">
        <v>88</v>
      </c>
      <c r="AY200" s="17" t="s">
        <v>130</v>
      </c>
      <c r="BE200" s="169">
        <f>IF(N200="základní",J200,0)</f>
        <v>0</v>
      </c>
      <c r="BF200" s="169">
        <f>IF(N200="snížená",J200,0)</f>
        <v>0</v>
      </c>
      <c r="BG200" s="169">
        <f>IF(N200="zákl. přenesená",J200,0)</f>
        <v>0</v>
      </c>
      <c r="BH200" s="169">
        <f>IF(N200="sníž. přenesená",J200,0)</f>
        <v>0</v>
      </c>
      <c r="BI200" s="169">
        <f>IF(N200="nulová",J200,0)</f>
        <v>0</v>
      </c>
      <c r="BJ200" s="17" t="s">
        <v>23</v>
      </c>
      <c r="BK200" s="169">
        <f>ROUND(I200*H200,2)</f>
        <v>0</v>
      </c>
      <c r="BL200" s="17" t="s">
        <v>23</v>
      </c>
      <c r="BM200" s="168" t="s">
        <v>232</v>
      </c>
    </row>
    <row r="201" spans="1:65" s="13" customFormat="1" ht="11.25">
      <c r="B201" s="174"/>
      <c r="D201" s="170" t="s">
        <v>142</v>
      </c>
      <c r="E201" s="175" t="s">
        <v>1</v>
      </c>
      <c r="F201" s="176" t="s">
        <v>233</v>
      </c>
      <c r="H201" s="177">
        <v>1</v>
      </c>
      <c r="I201" s="178"/>
      <c r="L201" s="174"/>
      <c r="M201" s="179"/>
      <c r="N201" s="180"/>
      <c r="O201" s="180"/>
      <c r="P201" s="180"/>
      <c r="Q201" s="180"/>
      <c r="R201" s="180"/>
      <c r="S201" s="180"/>
      <c r="T201" s="181"/>
      <c r="AT201" s="175" t="s">
        <v>142</v>
      </c>
      <c r="AU201" s="175" t="s">
        <v>88</v>
      </c>
      <c r="AV201" s="13" t="s">
        <v>88</v>
      </c>
      <c r="AW201" s="13" t="s">
        <v>36</v>
      </c>
      <c r="AX201" s="13" t="s">
        <v>23</v>
      </c>
      <c r="AY201" s="175" t="s">
        <v>130</v>
      </c>
    </row>
    <row r="202" spans="1:65" s="2" customFormat="1" ht="24.2" customHeight="1">
      <c r="A202" s="32"/>
      <c r="B202" s="120"/>
      <c r="C202" s="189" t="s">
        <v>234</v>
      </c>
      <c r="D202" s="189" t="s">
        <v>235</v>
      </c>
      <c r="E202" s="190" t="s">
        <v>236</v>
      </c>
      <c r="F202" s="191" t="s">
        <v>237</v>
      </c>
      <c r="G202" s="192" t="s">
        <v>136</v>
      </c>
      <c r="H202" s="193">
        <v>48</v>
      </c>
      <c r="I202" s="194"/>
      <c r="J202" s="195">
        <f>ROUND(I202*H202,2)</f>
        <v>0</v>
      </c>
      <c r="K202" s="196"/>
      <c r="L202" s="33"/>
      <c r="M202" s="197" t="s">
        <v>1</v>
      </c>
      <c r="N202" s="198" t="s">
        <v>44</v>
      </c>
      <c r="O202" s="58"/>
      <c r="P202" s="166">
        <f>O202*H202</f>
        <v>0</v>
      </c>
      <c r="Q202" s="166">
        <v>0</v>
      </c>
      <c r="R202" s="166">
        <f>Q202*H202</f>
        <v>0</v>
      </c>
      <c r="S202" s="166">
        <v>0</v>
      </c>
      <c r="T202" s="167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8" t="s">
        <v>23</v>
      </c>
      <c r="AT202" s="168" t="s">
        <v>235</v>
      </c>
      <c r="AU202" s="168" t="s">
        <v>88</v>
      </c>
      <c r="AY202" s="17" t="s">
        <v>130</v>
      </c>
      <c r="BE202" s="169">
        <f>IF(N202="základní",J202,0)</f>
        <v>0</v>
      </c>
      <c r="BF202" s="169">
        <f>IF(N202="snížená",J202,0)</f>
        <v>0</v>
      </c>
      <c r="BG202" s="169">
        <f>IF(N202="zákl. přenesená",J202,0)</f>
        <v>0</v>
      </c>
      <c r="BH202" s="169">
        <f>IF(N202="sníž. přenesená",J202,0)</f>
        <v>0</v>
      </c>
      <c r="BI202" s="169">
        <f>IF(N202="nulová",J202,0)</f>
        <v>0</v>
      </c>
      <c r="BJ202" s="17" t="s">
        <v>23</v>
      </c>
      <c r="BK202" s="169">
        <f>ROUND(I202*H202,2)</f>
        <v>0</v>
      </c>
      <c r="BL202" s="17" t="s">
        <v>23</v>
      </c>
      <c r="BM202" s="168" t="s">
        <v>238</v>
      </c>
    </row>
    <row r="203" spans="1:65" s="13" customFormat="1" ht="11.25">
      <c r="B203" s="174"/>
      <c r="D203" s="170" t="s">
        <v>142</v>
      </c>
      <c r="E203" s="175" t="s">
        <v>1</v>
      </c>
      <c r="F203" s="176" t="s">
        <v>239</v>
      </c>
      <c r="H203" s="177">
        <v>48</v>
      </c>
      <c r="I203" s="178"/>
      <c r="L203" s="174"/>
      <c r="M203" s="179"/>
      <c r="N203" s="180"/>
      <c r="O203" s="180"/>
      <c r="P203" s="180"/>
      <c r="Q203" s="180"/>
      <c r="R203" s="180"/>
      <c r="S203" s="180"/>
      <c r="T203" s="181"/>
      <c r="AT203" s="175" t="s">
        <v>142</v>
      </c>
      <c r="AU203" s="175" t="s">
        <v>88</v>
      </c>
      <c r="AV203" s="13" t="s">
        <v>88</v>
      </c>
      <c r="AW203" s="13" t="s">
        <v>36</v>
      </c>
      <c r="AX203" s="13" t="s">
        <v>23</v>
      </c>
      <c r="AY203" s="175" t="s">
        <v>130</v>
      </c>
    </row>
    <row r="204" spans="1:65" s="2" customFormat="1" ht="24.2" customHeight="1">
      <c r="A204" s="32"/>
      <c r="B204" s="120"/>
      <c r="C204" s="189" t="s">
        <v>240</v>
      </c>
      <c r="D204" s="189" t="s">
        <v>235</v>
      </c>
      <c r="E204" s="190" t="s">
        <v>241</v>
      </c>
      <c r="F204" s="191" t="s">
        <v>242</v>
      </c>
      <c r="G204" s="192" t="s">
        <v>136</v>
      </c>
      <c r="H204" s="193">
        <v>24</v>
      </c>
      <c r="I204" s="194"/>
      <c r="J204" s="195">
        <f>ROUND(I204*H204,2)</f>
        <v>0</v>
      </c>
      <c r="K204" s="196"/>
      <c r="L204" s="33"/>
      <c r="M204" s="197" t="s">
        <v>1</v>
      </c>
      <c r="N204" s="198" t="s">
        <v>44</v>
      </c>
      <c r="O204" s="58"/>
      <c r="P204" s="166">
        <f>O204*H204</f>
        <v>0</v>
      </c>
      <c r="Q204" s="166">
        <v>0</v>
      </c>
      <c r="R204" s="166">
        <f>Q204*H204</f>
        <v>0</v>
      </c>
      <c r="S204" s="166">
        <v>0</v>
      </c>
      <c r="T204" s="167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8" t="s">
        <v>23</v>
      </c>
      <c r="AT204" s="168" t="s">
        <v>235</v>
      </c>
      <c r="AU204" s="168" t="s">
        <v>88</v>
      </c>
      <c r="AY204" s="17" t="s">
        <v>130</v>
      </c>
      <c r="BE204" s="169">
        <f>IF(N204="základní",J204,0)</f>
        <v>0</v>
      </c>
      <c r="BF204" s="169">
        <f>IF(N204="snížená",J204,0)</f>
        <v>0</v>
      </c>
      <c r="BG204" s="169">
        <f>IF(N204="zákl. přenesená",J204,0)</f>
        <v>0</v>
      </c>
      <c r="BH204" s="169">
        <f>IF(N204="sníž. přenesená",J204,0)</f>
        <v>0</v>
      </c>
      <c r="BI204" s="169">
        <f>IF(N204="nulová",J204,0)</f>
        <v>0</v>
      </c>
      <c r="BJ204" s="17" t="s">
        <v>23</v>
      </c>
      <c r="BK204" s="169">
        <f>ROUND(I204*H204,2)</f>
        <v>0</v>
      </c>
      <c r="BL204" s="17" t="s">
        <v>23</v>
      </c>
      <c r="BM204" s="168" t="s">
        <v>243</v>
      </c>
    </row>
    <row r="205" spans="1:65" s="13" customFormat="1" ht="11.25">
      <c r="B205" s="174"/>
      <c r="D205" s="170" t="s">
        <v>142</v>
      </c>
      <c r="E205" s="175" t="s">
        <v>1</v>
      </c>
      <c r="F205" s="176" t="s">
        <v>244</v>
      </c>
      <c r="H205" s="177">
        <v>24</v>
      </c>
      <c r="I205" s="178"/>
      <c r="L205" s="174"/>
      <c r="M205" s="179"/>
      <c r="N205" s="180"/>
      <c r="O205" s="180"/>
      <c r="P205" s="180"/>
      <c r="Q205" s="180"/>
      <c r="R205" s="180"/>
      <c r="S205" s="180"/>
      <c r="T205" s="181"/>
      <c r="AT205" s="175" t="s">
        <v>142</v>
      </c>
      <c r="AU205" s="175" t="s">
        <v>88</v>
      </c>
      <c r="AV205" s="13" t="s">
        <v>88</v>
      </c>
      <c r="AW205" s="13" t="s">
        <v>36</v>
      </c>
      <c r="AX205" s="13" t="s">
        <v>23</v>
      </c>
      <c r="AY205" s="175" t="s">
        <v>130</v>
      </c>
    </row>
    <row r="206" spans="1:65" s="2" customFormat="1" ht="16.5" customHeight="1">
      <c r="A206" s="32"/>
      <c r="B206" s="120"/>
      <c r="C206" s="189" t="s">
        <v>7</v>
      </c>
      <c r="D206" s="189" t="s">
        <v>235</v>
      </c>
      <c r="E206" s="190" t="s">
        <v>245</v>
      </c>
      <c r="F206" s="191" t="s">
        <v>246</v>
      </c>
      <c r="G206" s="192" t="s">
        <v>136</v>
      </c>
      <c r="H206" s="193">
        <v>8</v>
      </c>
      <c r="I206" s="194"/>
      <c r="J206" s="195">
        <f>ROUND(I206*H206,2)</f>
        <v>0</v>
      </c>
      <c r="K206" s="196"/>
      <c r="L206" s="33"/>
      <c r="M206" s="197" t="s">
        <v>1</v>
      </c>
      <c r="N206" s="198" t="s">
        <v>44</v>
      </c>
      <c r="O206" s="58"/>
      <c r="P206" s="166">
        <f>O206*H206</f>
        <v>0</v>
      </c>
      <c r="Q206" s="166">
        <v>0</v>
      </c>
      <c r="R206" s="166">
        <f>Q206*H206</f>
        <v>0</v>
      </c>
      <c r="S206" s="166">
        <v>0</v>
      </c>
      <c r="T206" s="167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8" t="s">
        <v>23</v>
      </c>
      <c r="AT206" s="168" t="s">
        <v>235</v>
      </c>
      <c r="AU206" s="168" t="s">
        <v>88</v>
      </c>
      <c r="AY206" s="17" t="s">
        <v>130</v>
      </c>
      <c r="BE206" s="169">
        <f>IF(N206="základní",J206,0)</f>
        <v>0</v>
      </c>
      <c r="BF206" s="169">
        <f>IF(N206="snížená",J206,0)</f>
        <v>0</v>
      </c>
      <c r="BG206" s="169">
        <f>IF(N206="zákl. přenesená",J206,0)</f>
        <v>0</v>
      </c>
      <c r="BH206" s="169">
        <f>IF(N206="sníž. přenesená",J206,0)</f>
        <v>0</v>
      </c>
      <c r="BI206" s="169">
        <f>IF(N206="nulová",J206,0)</f>
        <v>0</v>
      </c>
      <c r="BJ206" s="17" t="s">
        <v>23</v>
      </c>
      <c r="BK206" s="169">
        <f>ROUND(I206*H206,2)</f>
        <v>0</v>
      </c>
      <c r="BL206" s="17" t="s">
        <v>23</v>
      </c>
      <c r="BM206" s="168" t="s">
        <v>247</v>
      </c>
    </row>
    <row r="207" spans="1:65" s="13" customFormat="1" ht="11.25">
      <c r="B207" s="174"/>
      <c r="D207" s="170" t="s">
        <v>142</v>
      </c>
      <c r="E207" s="175" t="s">
        <v>1</v>
      </c>
      <c r="F207" s="176" t="s">
        <v>248</v>
      </c>
      <c r="H207" s="177">
        <v>8</v>
      </c>
      <c r="I207" s="178"/>
      <c r="L207" s="174"/>
      <c r="M207" s="179"/>
      <c r="N207" s="180"/>
      <c r="O207" s="180"/>
      <c r="P207" s="180"/>
      <c r="Q207" s="180"/>
      <c r="R207" s="180"/>
      <c r="S207" s="180"/>
      <c r="T207" s="181"/>
      <c r="AT207" s="175" t="s">
        <v>142</v>
      </c>
      <c r="AU207" s="175" t="s">
        <v>88</v>
      </c>
      <c r="AV207" s="13" t="s">
        <v>88</v>
      </c>
      <c r="AW207" s="13" t="s">
        <v>36</v>
      </c>
      <c r="AX207" s="13" t="s">
        <v>23</v>
      </c>
      <c r="AY207" s="175" t="s">
        <v>130</v>
      </c>
    </row>
    <row r="208" spans="1:65" s="12" customFormat="1" ht="22.9" customHeight="1">
      <c r="B208" s="142"/>
      <c r="D208" s="143" t="s">
        <v>78</v>
      </c>
      <c r="E208" s="153" t="s">
        <v>249</v>
      </c>
      <c r="F208" s="153" t="s">
        <v>111</v>
      </c>
      <c r="I208" s="145"/>
      <c r="J208" s="154">
        <f>BK208</f>
        <v>0</v>
      </c>
      <c r="L208" s="142"/>
      <c r="M208" s="147"/>
      <c r="N208" s="148"/>
      <c r="O208" s="148"/>
      <c r="P208" s="149">
        <f>SUM(P209:P215)</f>
        <v>0</v>
      </c>
      <c r="Q208" s="148"/>
      <c r="R208" s="149">
        <f>SUM(R209:R215)</f>
        <v>0</v>
      </c>
      <c r="S208" s="148"/>
      <c r="T208" s="150">
        <f>SUM(T209:T215)</f>
        <v>0</v>
      </c>
      <c r="AR208" s="143" t="s">
        <v>154</v>
      </c>
      <c r="AT208" s="151" t="s">
        <v>78</v>
      </c>
      <c r="AU208" s="151" t="s">
        <v>23</v>
      </c>
      <c r="AY208" s="143" t="s">
        <v>130</v>
      </c>
      <c r="BK208" s="152">
        <f>SUM(BK209:BK215)</f>
        <v>0</v>
      </c>
    </row>
    <row r="209" spans="1:65" s="2" customFormat="1" ht="16.5" customHeight="1">
      <c r="A209" s="32"/>
      <c r="B209" s="120"/>
      <c r="C209" s="189" t="s">
        <v>250</v>
      </c>
      <c r="D209" s="189" t="s">
        <v>235</v>
      </c>
      <c r="E209" s="190" t="s">
        <v>251</v>
      </c>
      <c r="F209" s="191" t="s">
        <v>252</v>
      </c>
      <c r="G209" s="192" t="s">
        <v>253</v>
      </c>
      <c r="H209" s="193">
        <v>1700</v>
      </c>
      <c r="I209" s="194"/>
      <c r="J209" s="195">
        <f>ROUND(I209*H209,2)</f>
        <v>0</v>
      </c>
      <c r="K209" s="196"/>
      <c r="L209" s="33"/>
      <c r="M209" s="197" t="s">
        <v>1</v>
      </c>
      <c r="N209" s="198" t="s">
        <v>44</v>
      </c>
      <c r="O209" s="58"/>
      <c r="P209" s="166">
        <f>O209*H209</f>
        <v>0</v>
      </c>
      <c r="Q209" s="166">
        <v>0</v>
      </c>
      <c r="R209" s="166">
        <f>Q209*H209</f>
        <v>0</v>
      </c>
      <c r="S209" s="166">
        <v>0</v>
      </c>
      <c r="T209" s="167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8" t="s">
        <v>254</v>
      </c>
      <c r="AT209" s="168" t="s">
        <v>235</v>
      </c>
      <c r="AU209" s="168" t="s">
        <v>88</v>
      </c>
      <c r="AY209" s="17" t="s">
        <v>130</v>
      </c>
      <c r="BE209" s="169">
        <f>IF(N209="základní",J209,0)</f>
        <v>0</v>
      </c>
      <c r="BF209" s="169">
        <f>IF(N209="snížená",J209,0)</f>
        <v>0</v>
      </c>
      <c r="BG209" s="169">
        <f>IF(N209="zákl. přenesená",J209,0)</f>
        <v>0</v>
      </c>
      <c r="BH209" s="169">
        <f>IF(N209="sníž. přenesená",J209,0)</f>
        <v>0</v>
      </c>
      <c r="BI209" s="169">
        <f>IF(N209="nulová",J209,0)</f>
        <v>0</v>
      </c>
      <c r="BJ209" s="17" t="s">
        <v>23</v>
      </c>
      <c r="BK209" s="169">
        <f>ROUND(I209*H209,2)</f>
        <v>0</v>
      </c>
      <c r="BL209" s="17" t="s">
        <v>254</v>
      </c>
      <c r="BM209" s="168" t="s">
        <v>255</v>
      </c>
    </row>
    <row r="210" spans="1:65" s="13" customFormat="1" ht="22.5">
      <c r="B210" s="174"/>
      <c r="D210" s="170" t="s">
        <v>142</v>
      </c>
      <c r="E210" s="175" t="s">
        <v>1</v>
      </c>
      <c r="F210" s="176" t="s">
        <v>256</v>
      </c>
      <c r="H210" s="177">
        <v>1020</v>
      </c>
      <c r="I210" s="178"/>
      <c r="L210" s="174"/>
      <c r="M210" s="179"/>
      <c r="N210" s="180"/>
      <c r="O210" s="180"/>
      <c r="P210" s="180"/>
      <c r="Q210" s="180"/>
      <c r="R210" s="180"/>
      <c r="S210" s="180"/>
      <c r="T210" s="181"/>
      <c r="AT210" s="175" t="s">
        <v>142</v>
      </c>
      <c r="AU210" s="175" t="s">
        <v>88</v>
      </c>
      <c r="AV210" s="13" t="s">
        <v>88</v>
      </c>
      <c r="AW210" s="13" t="s">
        <v>36</v>
      </c>
      <c r="AX210" s="13" t="s">
        <v>79</v>
      </c>
      <c r="AY210" s="175" t="s">
        <v>130</v>
      </c>
    </row>
    <row r="211" spans="1:65" s="13" customFormat="1" ht="11.25">
      <c r="B211" s="174"/>
      <c r="D211" s="170" t="s">
        <v>142</v>
      </c>
      <c r="E211" s="175" t="s">
        <v>1</v>
      </c>
      <c r="F211" s="176" t="s">
        <v>257</v>
      </c>
      <c r="H211" s="177">
        <v>680</v>
      </c>
      <c r="I211" s="178"/>
      <c r="L211" s="174"/>
      <c r="M211" s="179"/>
      <c r="N211" s="180"/>
      <c r="O211" s="180"/>
      <c r="P211" s="180"/>
      <c r="Q211" s="180"/>
      <c r="R211" s="180"/>
      <c r="S211" s="180"/>
      <c r="T211" s="181"/>
      <c r="AT211" s="175" t="s">
        <v>142</v>
      </c>
      <c r="AU211" s="175" t="s">
        <v>88</v>
      </c>
      <c r="AV211" s="13" t="s">
        <v>88</v>
      </c>
      <c r="AW211" s="13" t="s">
        <v>36</v>
      </c>
      <c r="AX211" s="13" t="s">
        <v>79</v>
      </c>
      <c r="AY211" s="175" t="s">
        <v>130</v>
      </c>
    </row>
    <row r="212" spans="1:65" s="15" customFormat="1" ht="11.25">
      <c r="B212" s="199"/>
      <c r="D212" s="170" t="s">
        <v>142</v>
      </c>
      <c r="E212" s="200" t="s">
        <v>1</v>
      </c>
      <c r="F212" s="201" t="s">
        <v>258</v>
      </c>
      <c r="H212" s="202">
        <v>1700</v>
      </c>
      <c r="I212" s="203"/>
      <c r="L212" s="199"/>
      <c r="M212" s="204"/>
      <c r="N212" s="205"/>
      <c r="O212" s="205"/>
      <c r="P212" s="205"/>
      <c r="Q212" s="205"/>
      <c r="R212" s="205"/>
      <c r="S212" s="205"/>
      <c r="T212" s="206"/>
      <c r="AT212" s="200" t="s">
        <v>142</v>
      </c>
      <c r="AU212" s="200" t="s">
        <v>88</v>
      </c>
      <c r="AV212" s="15" t="s">
        <v>154</v>
      </c>
      <c r="AW212" s="15" t="s">
        <v>36</v>
      </c>
      <c r="AX212" s="15" t="s">
        <v>23</v>
      </c>
      <c r="AY212" s="200" t="s">
        <v>130</v>
      </c>
    </row>
    <row r="213" spans="1:65" s="2" customFormat="1" ht="16.5" customHeight="1">
      <c r="A213" s="32"/>
      <c r="B213" s="120"/>
      <c r="C213" s="189" t="s">
        <v>259</v>
      </c>
      <c r="D213" s="189" t="s">
        <v>235</v>
      </c>
      <c r="E213" s="190" t="s">
        <v>260</v>
      </c>
      <c r="F213" s="191" t="s">
        <v>261</v>
      </c>
      <c r="G213" s="192" t="s">
        <v>262</v>
      </c>
      <c r="H213" s="193">
        <v>80</v>
      </c>
      <c r="I213" s="194"/>
      <c r="J213" s="195">
        <f>ROUND(I213*H213,2)</f>
        <v>0</v>
      </c>
      <c r="K213" s="196"/>
      <c r="L213" s="33"/>
      <c r="M213" s="197" t="s">
        <v>1</v>
      </c>
      <c r="N213" s="198" t="s">
        <v>44</v>
      </c>
      <c r="O213" s="58"/>
      <c r="P213" s="166">
        <f>O213*H213</f>
        <v>0</v>
      </c>
      <c r="Q213" s="166">
        <v>0</v>
      </c>
      <c r="R213" s="166">
        <f>Q213*H213</f>
        <v>0</v>
      </c>
      <c r="S213" s="166">
        <v>0</v>
      </c>
      <c r="T213" s="167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8" t="s">
        <v>254</v>
      </c>
      <c r="AT213" s="168" t="s">
        <v>235</v>
      </c>
      <c r="AU213" s="168" t="s">
        <v>88</v>
      </c>
      <c r="AY213" s="17" t="s">
        <v>130</v>
      </c>
      <c r="BE213" s="169">
        <f>IF(N213="základní",J213,0)</f>
        <v>0</v>
      </c>
      <c r="BF213" s="169">
        <f>IF(N213="snížená",J213,0)</f>
        <v>0</v>
      </c>
      <c r="BG213" s="169">
        <f>IF(N213="zákl. přenesená",J213,0)</f>
        <v>0</v>
      </c>
      <c r="BH213" s="169">
        <f>IF(N213="sníž. přenesená",J213,0)</f>
        <v>0</v>
      </c>
      <c r="BI213" s="169">
        <f>IF(N213="nulová",J213,0)</f>
        <v>0</v>
      </c>
      <c r="BJ213" s="17" t="s">
        <v>23</v>
      </c>
      <c r="BK213" s="169">
        <f>ROUND(I213*H213,2)</f>
        <v>0</v>
      </c>
      <c r="BL213" s="17" t="s">
        <v>254</v>
      </c>
      <c r="BM213" s="168" t="s">
        <v>263</v>
      </c>
    </row>
    <row r="214" spans="1:65" s="13" customFormat="1" ht="11.25">
      <c r="B214" s="174"/>
      <c r="D214" s="170" t="s">
        <v>142</v>
      </c>
      <c r="E214" s="175" t="s">
        <v>1</v>
      </c>
      <c r="F214" s="176" t="s">
        <v>264</v>
      </c>
      <c r="H214" s="177">
        <v>80</v>
      </c>
      <c r="I214" s="178"/>
      <c r="L214" s="174"/>
      <c r="M214" s="179"/>
      <c r="N214" s="180"/>
      <c r="O214" s="180"/>
      <c r="P214" s="180"/>
      <c r="Q214" s="180"/>
      <c r="R214" s="180"/>
      <c r="S214" s="180"/>
      <c r="T214" s="181"/>
      <c r="AT214" s="175" t="s">
        <v>142</v>
      </c>
      <c r="AU214" s="175" t="s">
        <v>88</v>
      </c>
      <c r="AV214" s="13" t="s">
        <v>88</v>
      </c>
      <c r="AW214" s="13" t="s">
        <v>36</v>
      </c>
      <c r="AX214" s="13" t="s">
        <v>23</v>
      </c>
      <c r="AY214" s="175" t="s">
        <v>130</v>
      </c>
    </row>
    <row r="215" spans="1:65" s="2" customFormat="1" ht="16.5" customHeight="1">
      <c r="A215" s="32"/>
      <c r="B215" s="120"/>
      <c r="C215" s="189" t="s">
        <v>244</v>
      </c>
      <c r="D215" s="189" t="s">
        <v>235</v>
      </c>
      <c r="E215" s="190" t="s">
        <v>265</v>
      </c>
      <c r="F215" s="191" t="s">
        <v>266</v>
      </c>
      <c r="G215" s="192" t="s">
        <v>262</v>
      </c>
      <c r="H215" s="193">
        <v>16</v>
      </c>
      <c r="I215" s="194"/>
      <c r="J215" s="195">
        <f>ROUND(I215*H215,2)</f>
        <v>0</v>
      </c>
      <c r="K215" s="196"/>
      <c r="L215" s="33"/>
      <c r="M215" s="197" t="s">
        <v>1</v>
      </c>
      <c r="N215" s="198" t="s">
        <v>44</v>
      </c>
      <c r="O215" s="58"/>
      <c r="P215" s="166">
        <f>O215*H215</f>
        <v>0</v>
      </c>
      <c r="Q215" s="166">
        <v>0</v>
      </c>
      <c r="R215" s="166">
        <f>Q215*H215</f>
        <v>0</v>
      </c>
      <c r="S215" s="166">
        <v>0</v>
      </c>
      <c r="T215" s="167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8" t="s">
        <v>254</v>
      </c>
      <c r="AT215" s="168" t="s">
        <v>235</v>
      </c>
      <c r="AU215" s="168" t="s">
        <v>88</v>
      </c>
      <c r="AY215" s="17" t="s">
        <v>130</v>
      </c>
      <c r="BE215" s="169">
        <f>IF(N215="základní",J215,0)</f>
        <v>0</v>
      </c>
      <c r="BF215" s="169">
        <f>IF(N215="snížená",J215,0)</f>
        <v>0</v>
      </c>
      <c r="BG215" s="169">
        <f>IF(N215="zákl. přenesená",J215,0)</f>
        <v>0</v>
      </c>
      <c r="BH215" s="169">
        <f>IF(N215="sníž. přenesená",J215,0)</f>
        <v>0</v>
      </c>
      <c r="BI215" s="169">
        <f>IF(N215="nulová",J215,0)</f>
        <v>0</v>
      </c>
      <c r="BJ215" s="17" t="s">
        <v>23</v>
      </c>
      <c r="BK215" s="169">
        <f>ROUND(I215*H215,2)</f>
        <v>0</v>
      </c>
      <c r="BL215" s="17" t="s">
        <v>254</v>
      </c>
      <c r="BM215" s="168" t="s">
        <v>267</v>
      </c>
    </row>
    <row r="216" spans="1:65" s="12" customFormat="1" ht="25.9" customHeight="1">
      <c r="B216" s="142"/>
      <c r="D216" s="143" t="s">
        <v>78</v>
      </c>
      <c r="E216" s="144" t="s">
        <v>268</v>
      </c>
      <c r="F216" s="144" t="s">
        <v>111</v>
      </c>
      <c r="I216" s="145"/>
      <c r="J216" s="146">
        <f>BK216</f>
        <v>0</v>
      </c>
      <c r="L216" s="142"/>
      <c r="M216" s="147"/>
      <c r="N216" s="148"/>
      <c r="O216" s="148"/>
      <c r="P216" s="149">
        <f>P217</f>
        <v>0</v>
      </c>
      <c r="Q216" s="148"/>
      <c r="R216" s="149">
        <f>R217</f>
        <v>0</v>
      </c>
      <c r="S216" s="148"/>
      <c r="T216" s="150">
        <f>T217</f>
        <v>0</v>
      </c>
      <c r="AR216" s="143" t="s">
        <v>154</v>
      </c>
      <c r="AT216" s="151" t="s">
        <v>78</v>
      </c>
      <c r="AU216" s="151" t="s">
        <v>79</v>
      </c>
      <c r="AY216" s="143" t="s">
        <v>130</v>
      </c>
      <c r="BK216" s="152">
        <f>BK217</f>
        <v>0</v>
      </c>
    </row>
    <row r="217" spans="1:65" s="12" customFormat="1" ht="22.9" customHeight="1">
      <c r="B217" s="142"/>
      <c r="D217" s="143" t="s">
        <v>78</v>
      </c>
      <c r="E217" s="153" t="s">
        <v>269</v>
      </c>
      <c r="F217" s="153" t="s">
        <v>270</v>
      </c>
      <c r="I217" s="145"/>
      <c r="J217" s="154">
        <f>BK217</f>
        <v>0</v>
      </c>
      <c r="L217" s="142"/>
      <c r="M217" s="147"/>
      <c r="N217" s="148"/>
      <c r="O217" s="148"/>
      <c r="P217" s="149">
        <f>SUM(P218:P221)</f>
        <v>0</v>
      </c>
      <c r="Q217" s="148"/>
      <c r="R217" s="149">
        <f>SUM(R218:R221)</f>
        <v>0</v>
      </c>
      <c r="S217" s="148"/>
      <c r="T217" s="150">
        <f>SUM(T218:T221)</f>
        <v>0</v>
      </c>
      <c r="AR217" s="143" t="s">
        <v>88</v>
      </c>
      <c r="AT217" s="151" t="s">
        <v>78</v>
      </c>
      <c r="AU217" s="151" t="s">
        <v>23</v>
      </c>
      <c r="AY217" s="143" t="s">
        <v>130</v>
      </c>
      <c r="BK217" s="152">
        <f>SUM(BK218:BK221)</f>
        <v>0</v>
      </c>
    </row>
    <row r="218" spans="1:65" s="2" customFormat="1" ht="16.5" customHeight="1">
      <c r="A218" s="32"/>
      <c r="B218" s="120"/>
      <c r="C218" s="155" t="s">
        <v>271</v>
      </c>
      <c r="D218" s="155" t="s">
        <v>133</v>
      </c>
      <c r="E218" s="156" t="s">
        <v>272</v>
      </c>
      <c r="F218" s="157" t="s">
        <v>273</v>
      </c>
      <c r="G218" s="158" t="s">
        <v>136</v>
      </c>
      <c r="H218" s="159">
        <v>1</v>
      </c>
      <c r="I218" s="160"/>
      <c r="J218" s="161">
        <f>ROUND(I218*H218,2)</f>
        <v>0</v>
      </c>
      <c r="K218" s="162"/>
      <c r="L218" s="163"/>
      <c r="M218" s="164" t="s">
        <v>1</v>
      </c>
      <c r="N218" s="165" t="s">
        <v>44</v>
      </c>
      <c r="O218" s="58"/>
      <c r="P218" s="166">
        <f>O218*H218</f>
        <v>0</v>
      </c>
      <c r="Q218" s="166">
        <v>0</v>
      </c>
      <c r="R218" s="166">
        <f>Q218*H218</f>
        <v>0</v>
      </c>
      <c r="S218" s="166">
        <v>0</v>
      </c>
      <c r="T218" s="167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8" t="s">
        <v>137</v>
      </c>
      <c r="AT218" s="168" t="s">
        <v>133</v>
      </c>
      <c r="AU218" s="168" t="s">
        <v>88</v>
      </c>
      <c r="AY218" s="17" t="s">
        <v>130</v>
      </c>
      <c r="BE218" s="169">
        <f>IF(N218="základní",J218,0)</f>
        <v>0</v>
      </c>
      <c r="BF218" s="169">
        <f>IF(N218="snížená",J218,0)</f>
        <v>0</v>
      </c>
      <c r="BG218" s="169">
        <f>IF(N218="zákl. přenesená",J218,0)</f>
        <v>0</v>
      </c>
      <c r="BH218" s="169">
        <f>IF(N218="sníž. přenesená",J218,0)</f>
        <v>0</v>
      </c>
      <c r="BI218" s="169">
        <f>IF(N218="nulová",J218,0)</f>
        <v>0</v>
      </c>
      <c r="BJ218" s="17" t="s">
        <v>23</v>
      </c>
      <c r="BK218" s="169">
        <f>ROUND(I218*H218,2)</f>
        <v>0</v>
      </c>
      <c r="BL218" s="17" t="s">
        <v>138</v>
      </c>
      <c r="BM218" s="168" t="s">
        <v>274</v>
      </c>
    </row>
    <row r="219" spans="1:65" s="13" customFormat="1" ht="11.25">
      <c r="B219" s="174"/>
      <c r="D219" s="170" t="s">
        <v>142</v>
      </c>
      <c r="F219" s="176" t="s">
        <v>275</v>
      </c>
      <c r="H219" s="177">
        <v>1</v>
      </c>
      <c r="I219" s="178"/>
      <c r="L219" s="174"/>
      <c r="M219" s="179"/>
      <c r="N219" s="180"/>
      <c r="O219" s="180"/>
      <c r="P219" s="180"/>
      <c r="Q219" s="180"/>
      <c r="R219" s="180"/>
      <c r="S219" s="180"/>
      <c r="T219" s="181"/>
      <c r="AT219" s="175" t="s">
        <v>142</v>
      </c>
      <c r="AU219" s="175" t="s">
        <v>88</v>
      </c>
      <c r="AV219" s="13" t="s">
        <v>88</v>
      </c>
      <c r="AW219" s="13" t="s">
        <v>3</v>
      </c>
      <c r="AX219" s="13" t="s">
        <v>23</v>
      </c>
      <c r="AY219" s="175" t="s">
        <v>130</v>
      </c>
    </row>
    <row r="220" spans="1:65" s="2" customFormat="1" ht="16.5" customHeight="1">
      <c r="A220" s="32"/>
      <c r="B220" s="120"/>
      <c r="C220" s="155" t="s">
        <v>276</v>
      </c>
      <c r="D220" s="155" t="s">
        <v>133</v>
      </c>
      <c r="E220" s="156" t="s">
        <v>277</v>
      </c>
      <c r="F220" s="157" t="s">
        <v>278</v>
      </c>
      <c r="G220" s="158" t="s">
        <v>136</v>
      </c>
      <c r="H220" s="159">
        <v>1</v>
      </c>
      <c r="I220" s="160"/>
      <c r="J220" s="161">
        <f>ROUND(I220*H220,2)</f>
        <v>0</v>
      </c>
      <c r="K220" s="162"/>
      <c r="L220" s="163"/>
      <c r="M220" s="164" t="s">
        <v>1</v>
      </c>
      <c r="N220" s="165" t="s">
        <v>44</v>
      </c>
      <c r="O220" s="58"/>
      <c r="P220" s="166">
        <f>O220*H220</f>
        <v>0</v>
      </c>
      <c r="Q220" s="166">
        <v>0</v>
      </c>
      <c r="R220" s="166">
        <f>Q220*H220</f>
        <v>0</v>
      </c>
      <c r="S220" s="166">
        <v>0</v>
      </c>
      <c r="T220" s="167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8" t="s">
        <v>137</v>
      </c>
      <c r="AT220" s="168" t="s">
        <v>133</v>
      </c>
      <c r="AU220" s="168" t="s">
        <v>88</v>
      </c>
      <c r="AY220" s="17" t="s">
        <v>130</v>
      </c>
      <c r="BE220" s="169">
        <f>IF(N220="základní",J220,0)</f>
        <v>0</v>
      </c>
      <c r="BF220" s="169">
        <f>IF(N220="snížená",J220,0)</f>
        <v>0</v>
      </c>
      <c r="BG220" s="169">
        <f>IF(N220="zákl. přenesená",J220,0)</f>
        <v>0</v>
      </c>
      <c r="BH220" s="169">
        <f>IF(N220="sníž. přenesená",J220,0)</f>
        <v>0</v>
      </c>
      <c r="BI220" s="169">
        <f>IF(N220="nulová",J220,0)</f>
        <v>0</v>
      </c>
      <c r="BJ220" s="17" t="s">
        <v>23</v>
      </c>
      <c r="BK220" s="169">
        <f>ROUND(I220*H220,2)</f>
        <v>0</v>
      </c>
      <c r="BL220" s="17" t="s">
        <v>138</v>
      </c>
      <c r="BM220" s="168" t="s">
        <v>279</v>
      </c>
    </row>
    <row r="221" spans="1:65" s="13" customFormat="1" ht="11.25">
      <c r="B221" s="174"/>
      <c r="D221" s="170" t="s">
        <v>142</v>
      </c>
      <c r="F221" s="176" t="s">
        <v>275</v>
      </c>
      <c r="H221" s="177">
        <v>1</v>
      </c>
      <c r="I221" s="178"/>
      <c r="L221" s="174"/>
      <c r="M221" s="207"/>
      <c r="N221" s="208"/>
      <c r="O221" s="208"/>
      <c r="P221" s="208"/>
      <c r="Q221" s="208"/>
      <c r="R221" s="208"/>
      <c r="S221" s="208"/>
      <c r="T221" s="209"/>
      <c r="AT221" s="175" t="s">
        <v>142</v>
      </c>
      <c r="AU221" s="175" t="s">
        <v>88</v>
      </c>
      <c r="AV221" s="13" t="s">
        <v>88</v>
      </c>
      <c r="AW221" s="13" t="s">
        <v>3</v>
      </c>
      <c r="AX221" s="13" t="s">
        <v>23</v>
      </c>
      <c r="AY221" s="175" t="s">
        <v>130</v>
      </c>
    </row>
    <row r="222" spans="1:65" s="2" customFormat="1" ht="6.95" customHeight="1">
      <c r="A222" s="32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33"/>
      <c r="M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</row>
  </sheetData>
  <autoFilter ref="C131:K221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 401 - Vážní stanoviště...</vt:lpstr>
      <vt:lpstr>'Rekapitulace stavby'!Názvy_tisku</vt:lpstr>
      <vt:lpstr>'SO 401 - Vážní stanoviště...'!Názvy_tisku</vt:lpstr>
      <vt:lpstr>'Rekapitulace stavby'!Oblast_tisku</vt:lpstr>
      <vt:lpstr>'SO 401 - Vážní stanoviště...'!Oblast_tisku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Marek</dc:creator>
  <cp:lastModifiedBy>Rezničenko Luděk</cp:lastModifiedBy>
  <dcterms:created xsi:type="dcterms:W3CDTF">2021-10-07T14:52:45Z</dcterms:created>
  <dcterms:modified xsi:type="dcterms:W3CDTF">2022-02-15T12:53:54Z</dcterms:modified>
</cp:coreProperties>
</file>